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4915" windowHeight="10485"/>
  </bookViews>
  <sheets>
    <sheet name="Condition_отправка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definedNames>
    <definedName name="_xlnm.Print_Area" localSheetId="0">Condition_отправка!$A$1:$O$67</definedName>
  </definedNames>
  <calcPr calcId="145621" iterate="1"/>
</workbook>
</file>

<file path=xl/calcChain.xml><?xml version="1.0" encoding="utf-8"?>
<calcChain xmlns="http://schemas.openxmlformats.org/spreadsheetml/2006/main">
  <c r="O27" i="1" l="1"/>
  <c r="N27" i="1"/>
  <c r="M27" i="1"/>
  <c r="L27" i="1"/>
  <c r="O26" i="1"/>
  <c r="N26" i="1"/>
  <c r="M26" i="1"/>
  <c r="L26" i="1"/>
  <c r="K25" i="1"/>
  <c r="L28" i="1" l="1"/>
  <c r="M28" i="1"/>
  <c r="N28" i="1"/>
  <c r="O28" i="1"/>
  <c r="L29" i="1"/>
  <c r="M29" i="1"/>
  <c r="N29" i="1"/>
  <c r="O29" i="1"/>
  <c r="M25" i="1" l="1"/>
  <c r="N25" i="1"/>
  <c r="O25" i="1"/>
  <c r="L25" i="1"/>
  <c r="L67" i="1" l="1"/>
  <c r="M67" i="1"/>
  <c r="N67" i="1"/>
  <c r="O67" i="1"/>
  <c r="K67" i="1"/>
  <c r="L65" i="1"/>
  <c r="M65" i="1"/>
  <c r="N65" i="1"/>
  <c r="O65" i="1"/>
  <c r="K65" i="1"/>
  <c r="L63" i="1"/>
  <c r="M63" i="1"/>
  <c r="N63" i="1"/>
  <c r="O63" i="1"/>
  <c r="K63" i="1"/>
  <c r="L66" i="1"/>
  <c r="M66" i="1"/>
  <c r="N66" i="1"/>
  <c r="O66" i="1"/>
  <c r="K66" i="1"/>
  <c r="L64" i="1"/>
  <c r="M64" i="1"/>
  <c r="N64" i="1"/>
  <c r="O64" i="1"/>
  <c r="P64" i="1"/>
  <c r="Q64" i="1"/>
  <c r="R64" i="1"/>
  <c r="S64" i="1"/>
  <c r="T64" i="1"/>
  <c r="K64" i="1"/>
  <c r="L62" i="1"/>
  <c r="M62" i="1"/>
  <c r="N62" i="1"/>
  <c r="O62" i="1"/>
  <c r="K62" i="1"/>
  <c r="T58" i="1" l="1"/>
  <c r="S58" i="1"/>
  <c r="R58" i="1"/>
  <c r="Q58" i="1"/>
  <c r="P58" i="1"/>
  <c r="T49" i="1"/>
  <c r="S49" i="1"/>
  <c r="R49" i="1"/>
  <c r="Q49" i="1"/>
  <c r="P49" i="1"/>
  <c r="T47" i="1"/>
  <c r="S47" i="1"/>
  <c r="R47" i="1"/>
  <c r="Q47" i="1"/>
  <c r="P47" i="1"/>
  <c r="K47" i="1"/>
  <c r="T46" i="1"/>
  <c r="S46" i="1"/>
  <c r="R46" i="1"/>
  <c r="Q46" i="1"/>
  <c r="P46" i="1"/>
  <c r="T44" i="1"/>
  <c r="S44" i="1"/>
  <c r="R44" i="1"/>
  <c r="Q44" i="1"/>
  <c r="P44" i="1"/>
  <c r="T42" i="1"/>
  <c r="S42" i="1"/>
  <c r="R42" i="1"/>
  <c r="Q42" i="1"/>
  <c r="P42" i="1"/>
  <c r="T41" i="1"/>
  <c r="S41" i="1"/>
  <c r="R41" i="1"/>
  <c r="Q41" i="1"/>
  <c r="P41" i="1"/>
  <c r="T39" i="1"/>
  <c r="S39" i="1"/>
  <c r="R39" i="1"/>
  <c r="Q39" i="1"/>
  <c r="P39" i="1"/>
  <c r="J39" i="1"/>
  <c r="T38" i="1"/>
  <c r="S38" i="1"/>
  <c r="R38" i="1"/>
  <c r="Q38" i="1"/>
  <c r="P38" i="1"/>
  <c r="T36" i="1"/>
  <c r="T37" i="1" s="1"/>
  <c r="S36" i="1"/>
  <c r="S37" i="1" s="1"/>
  <c r="R36" i="1"/>
  <c r="R37" i="1" s="1"/>
  <c r="Q36" i="1"/>
  <c r="Q37" i="1" s="1"/>
  <c r="P36" i="1"/>
  <c r="P37" i="1" s="1"/>
  <c r="T35" i="1"/>
  <c r="S35" i="1"/>
  <c r="R35" i="1"/>
  <c r="Q35" i="1"/>
  <c r="P35" i="1"/>
  <c r="T33" i="1"/>
  <c r="S33" i="1"/>
  <c r="R33" i="1"/>
  <c r="Q33" i="1"/>
  <c r="P33" i="1"/>
  <c r="J33" i="1"/>
  <c r="J32" i="1"/>
  <c r="I32" i="1"/>
  <c r="J31" i="1"/>
  <c r="I31" i="1"/>
  <c r="I30" i="1"/>
  <c r="J25" i="1"/>
  <c r="I25" i="1"/>
  <c r="J22" i="1"/>
  <c r="L7" i="1"/>
  <c r="K7" i="1"/>
</calcChain>
</file>

<file path=xl/sharedStrings.xml><?xml version="1.0" encoding="utf-8"?>
<sst xmlns="http://schemas.openxmlformats.org/spreadsheetml/2006/main" count="84" uniqueCount="40">
  <si>
    <t xml:space="preserve">Исходные условия для формирования вариантов развития экономики </t>
  </si>
  <si>
    <t>вариант</t>
  </si>
  <si>
    <t>отчет</t>
  </si>
  <si>
    <t>прогноз</t>
  </si>
  <si>
    <t>1.  Внешние и сопряженные с ними условия</t>
  </si>
  <si>
    <r>
      <rPr>
        <b/>
        <sz val="11"/>
        <color indexed="8"/>
        <rFont val="Arial"/>
        <family val="2"/>
        <charset val="204"/>
      </rPr>
      <t>Цены на нефть Urals (мировые)</t>
    </r>
    <r>
      <rPr>
        <sz val="11"/>
        <color indexed="8"/>
        <rFont val="Arial"/>
        <family val="2"/>
        <charset val="204"/>
      </rPr>
      <t>, долл. / барр.</t>
    </r>
  </si>
  <si>
    <t>Консервативный</t>
  </si>
  <si>
    <t>Цены на газ  (среднеконтрактные, включая страны СНГ), долл./тыс. куб. м</t>
  </si>
  <si>
    <r>
      <rPr>
        <b/>
        <sz val="11"/>
        <color indexed="8"/>
        <rFont val="Arial"/>
        <family val="2"/>
        <charset val="204"/>
      </rPr>
      <t>Цены на газ  (дальнее зарубежье)</t>
    </r>
    <r>
      <rPr>
        <sz val="11"/>
        <color indexed="8"/>
        <rFont val="Arial"/>
        <family val="2"/>
        <charset val="204"/>
      </rPr>
      <t>, долл./тыс. куб. м</t>
    </r>
  </si>
  <si>
    <r>
      <rPr>
        <b/>
        <sz val="11"/>
        <color indexed="8"/>
        <rFont val="Arial"/>
        <family val="2"/>
        <charset val="204"/>
      </rPr>
      <t>Курс евро (среднегодовой)</t>
    </r>
    <r>
      <rPr>
        <sz val="11"/>
        <color indexed="8"/>
        <rFont val="Arial"/>
        <family val="2"/>
        <charset val="204"/>
      </rPr>
      <t>, долларов США за евро</t>
    </r>
  </si>
  <si>
    <r>
      <rPr>
        <b/>
        <sz val="11"/>
        <color indexed="8"/>
        <rFont val="Arial"/>
        <family val="2"/>
        <charset val="204"/>
      </rPr>
      <t>Экспорт нефти</t>
    </r>
    <r>
      <rPr>
        <sz val="11"/>
        <color indexed="8"/>
        <rFont val="Arial"/>
        <family val="2"/>
        <charset val="204"/>
      </rPr>
      <t xml:space="preserve">, млн. тонн </t>
    </r>
  </si>
  <si>
    <r>
      <rPr>
        <b/>
        <sz val="11"/>
        <color indexed="8"/>
        <rFont val="Arial"/>
        <family val="2"/>
        <charset val="204"/>
      </rPr>
      <t>Экспорт природного газа</t>
    </r>
    <r>
      <rPr>
        <sz val="11"/>
        <color indexed="8"/>
        <rFont val="Arial"/>
        <family val="2"/>
        <charset val="204"/>
      </rPr>
      <t xml:space="preserve">, млрд. куб. м  </t>
    </r>
  </si>
  <si>
    <r>
      <rPr>
        <b/>
        <sz val="11"/>
        <color indexed="8"/>
        <rFont val="Arial"/>
        <family val="2"/>
        <charset val="204"/>
      </rPr>
      <t>Экспорт СПГ</t>
    </r>
    <r>
      <rPr>
        <sz val="11"/>
        <color indexed="8"/>
        <rFont val="Arial"/>
        <family val="2"/>
        <charset val="204"/>
      </rPr>
      <t>, млн. тонн</t>
    </r>
  </si>
  <si>
    <r>
      <rPr>
        <b/>
        <sz val="11"/>
        <color indexed="8"/>
        <rFont val="Arial"/>
        <family val="2"/>
        <charset val="204"/>
      </rPr>
      <t>Экспорт нефтепродуктов</t>
    </r>
    <r>
      <rPr>
        <sz val="11"/>
        <color indexed="8"/>
        <rFont val="Arial"/>
        <family val="2"/>
        <charset val="204"/>
      </rPr>
      <t xml:space="preserve">, млн. тонн  </t>
    </r>
  </si>
  <si>
    <t>2.  Внутренние условия</t>
  </si>
  <si>
    <r>
      <rPr>
        <b/>
        <sz val="11"/>
        <color indexed="8"/>
        <rFont val="Arial"/>
        <family val="2"/>
        <charset val="204"/>
      </rPr>
      <t>Инфляция (ИПЦ)</t>
    </r>
    <r>
      <rPr>
        <sz val="11"/>
        <color indexed="8"/>
        <rFont val="Arial"/>
        <family val="2"/>
        <charset val="204"/>
      </rPr>
      <t>, прирост цен %</t>
    </r>
  </si>
  <si>
    <t>11.9</t>
  </si>
  <si>
    <t xml:space="preserve"> на концен периода</t>
  </si>
  <si>
    <t>в среднем за год</t>
  </si>
  <si>
    <r>
      <rPr>
        <b/>
        <sz val="11"/>
        <color indexed="8"/>
        <rFont val="Arial"/>
        <family val="2"/>
        <charset val="204"/>
      </rPr>
      <t>Курс доллара (среднегодовой)</t>
    </r>
    <r>
      <rPr>
        <sz val="11"/>
        <color indexed="8"/>
        <rFont val="Arial"/>
        <family val="2"/>
        <charset val="204"/>
      </rPr>
      <t>, рублей за доллар США</t>
    </r>
  </si>
  <si>
    <r>
      <rPr>
        <b/>
        <sz val="11"/>
        <color indexed="8"/>
        <rFont val="Arial"/>
        <family val="2"/>
        <charset val="204"/>
      </rPr>
      <t>Демографическая ситуация в среднем за год</t>
    </r>
    <r>
      <rPr>
        <sz val="11"/>
        <color indexed="8"/>
        <rFont val="Arial"/>
        <family val="2"/>
        <charset val="204"/>
      </rPr>
      <t>, млн. чел.*</t>
    </r>
  </si>
  <si>
    <t>Численность населения</t>
  </si>
  <si>
    <t>Численность населения трудоспособного возраста</t>
  </si>
  <si>
    <t>Численность населения старше трудоспособного возраста</t>
  </si>
  <si>
    <t>Базовый,Целевой</t>
  </si>
  <si>
    <t xml:space="preserve">Базовый </t>
  </si>
  <si>
    <t xml:space="preserve">Целевой </t>
  </si>
  <si>
    <t>Базовый +</t>
  </si>
  <si>
    <t>Целевой+</t>
  </si>
  <si>
    <t>Базовый</t>
  </si>
  <si>
    <t>Целевой</t>
  </si>
  <si>
    <t>Темпы роста мировой экономики</t>
  </si>
  <si>
    <t>Мир</t>
  </si>
  <si>
    <t>США</t>
  </si>
  <si>
    <t>Еврозона</t>
  </si>
  <si>
    <t>Китай</t>
  </si>
  <si>
    <t>A</t>
  </si>
  <si>
    <t xml:space="preserve"> </t>
  </si>
  <si>
    <t xml:space="preserve"> Целевой</t>
  </si>
  <si>
    <t>Базовый,Консервативный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</si>
</sst>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%"/>
    <numFmt numFmtId="166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1"/>
      <color indexed="8"/>
      <name val="Arial"/>
      <family val="2"/>
      <charset val="204"/>
    </font>
    <font>
      <sz val="11"/>
      <color theme="1"/>
      <name val="Arial"/>
      <family val="2"/>
      <charset val="204"/>
    </font>
    <font>
      <sz val="11"/>
      <name val="Arial"/>
      <family val="2"/>
      <charset val="204"/>
    </font>
    <font>
      <sz val="11"/>
      <color theme="1" tint="4.9989318521683403E-2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1"/>
      <color theme="1" tint="4.9989318521683403E-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196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/>
    </xf>
    <xf numFmtId="0" fontId="1" fillId="0" borderId="4" xfId="0" applyFont="1" applyFill="1" applyBorder="1" applyAlignment="1">
      <alignment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" fontId="4" fillId="2" borderId="8" xfId="0" applyNumberFormat="1" applyFont="1" applyFill="1" applyBorder="1" applyAlignment="1">
      <alignment horizontal="center" vertical="center"/>
    </xf>
    <xf numFmtId="1" fontId="4" fillId="2" borderId="8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1" fontId="1" fillId="0" borderId="9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164" fontId="1" fillId="0" borderId="9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" fontId="4" fillId="2" borderId="7" xfId="0" applyNumberFormat="1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center" vertical="center"/>
    </xf>
    <xf numFmtId="164" fontId="1" fillId="0" borderId="7" xfId="0" applyNumberFormat="1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164" fontId="1" fillId="0" borderId="4" xfId="0" applyNumberFormat="1" applyFont="1" applyFill="1" applyBorder="1" applyAlignment="1">
      <alignment horizontal="center" vertical="center"/>
    </xf>
    <xf numFmtId="164" fontId="1" fillId="0" borderId="8" xfId="0" applyNumberFormat="1" applyFont="1" applyFill="1" applyBorder="1" applyAlignment="1">
      <alignment horizontal="center" vertical="center"/>
    </xf>
    <xf numFmtId="164" fontId="6" fillId="0" borderId="9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2" fontId="4" fillId="2" borderId="7" xfId="0" applyNumberFormat="1" applyFont="1" applyFill="1" applyBorder="1" applyAlignment="1">
      <alignment horizontal="center" vertical="center"/>
    </xf>
    <xf numFmtId="2" fontId="4" fillId="2" borderId="10" xfId="0" applyNumberFormat="1" applyFont="1" applyFill="1" applyBorder="1" applyAlignment="1">
      <alignment horizontal="center" vertical="center"/>
    </xf>
    <xf numFmtId="2" fontId="4" fillId="2" borderId="8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2" fontId="6" fillId="0" borderId="9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2" fontId="4" fillId="2" borderId="12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6" xfId="0" applyNumberFormat="1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164" fontId="6" fillId="0" borderId="4" xfId="0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164" fontId="8" fillId="2" borderId="9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164" fontId="5" fillId="2" borderId="13" xfId="0" applyNumberFormat="1" applyFont="1" applyFill="1" applyBorder="1" applyAlignment="1">
      <alignment horizontal="center" vertical="center"/>
    </xf>
    <xf numFmtId="164" fontId="4" fillId="2" borderId="11" xfId="0" applyNumberFormat="1" applyFont="1" applyFill="1" applyBorder="1" applyAlignment="1">
      <alignment horizontal="center" vertical="center"/>
    </xf>
    <xf numFmtId="164" fontId="8" fillId="2" borderId="13" xfId="0" applyNumberFormat="1" applyFont="1" applyFill="1" applyBorder="1" applyAlignment="1">
      <alignment horizontal="center" vertical="center"/>
    </xf>
    <xf numFmtId="164" fontId="8" fillId="2" borderId="11" xfId="0" applyNumberFormat="1" applyFont="1" applyFill="1" applyBorder="1" applyAlignment="1">
      <alignment horizontal="center" vertical="center"/>
    </xf>
    <xf numFmtId="164" fontId="4" fillId="2" borderId="13" xfId="0" applyNumberFormat="1" applyFont="1" applyFill="1" applyBorder="1" applyAlignment="1">
      <alignment horizontal="center" vertical="center"/>
    </xf>
    <xf numFmtId="164" fontId="6" fillId="2" borderId="13" xfId="0" applyNumberFormat="1" applyFont="1" applyFill="1" applyBorder="1" applyAlignment="1">
      <alignment horizontal="center" vertical="center"/>
    </xf>
    <xf numFmtId="164" fontId="6" fillId="2" borderId="11" xfId="0" applyNumberFormat="1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164" fontId="4" fillId="2" borderId="0" xfId="0" applyNumberFormat="1" applyFont="1" applyFill="1" applyBorder="1" applyAlignment="1">
      <alignment horizontal="center" vertical="center"/>
    </xf>
    <xf numFmtId="164" fontId="3" fillId="2" borderId="9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4" fontId="3" fillId="2" borderId="13" xfId="0" applyNumberFormat="1" applyFont="1" applyFill="1" applyBorder="1" applyAlignment="1">
      <alignment horizontal="center" vertical="center"/>
    </xf>
    <xf numFmtId="164" fontId="3" fillId="2" borderId="11" xfId="0" applyNumberFormat="1" applyFont="1" applyFill="1" applyBorder="1" applyAlignment="1">
      <alignment horizontal="center" vertical="center"/>
    </xf>
    <xf numFmtId="164" fontId="1" fillId="2" borderId="13" xfId="0" applyNumberFormat="1" applyFont="1" applyFill="1" applyBorder="1" applyAlignment="1">
      <alignment horizontal="center" vertical="center"/>
    </xf>
    <xf numFmtId="164" fontId="1" fillId="2" borderId="11" xfId="0" applyNumberFormat="1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164" fontId="4" fillId="2" borderId="6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 applyBorder="1" applyAlignment="1">
      <alignment horizontal="center" vertical="center"/>
    </xf>
    <xf numFmtId="2" fontId="1" fillId="2" borderId="9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2" fontId="1" fillId="2" borderId="8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64" fontId="6" fillId="0" borderId="9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164" fontId="1" fillId="0" borderId="6" xfId="0" applyNumberFormat="1" applyFont="1" applyFill="1" applyBorder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164" fontId="6" fillId="0" borderId="13" xfId="0" applyNumberFormat="1" applyFont="1" applyFill="1" applyBorder="1" applyAlignment="1">
      <alignment horizontal="center" vertical="center"/>
    </xf>
    <xf numFmtId="164" fontId="6" fillId="0" borderId="11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164" fontId="6" fillId="0" borderId="6" xfId="0" applyNumberFormat="1" applyFont="1" applyFill="1" applyBorder="1" applyAlignment="1">
      <alignment horizontal="center" vertical="center"/>
    </xf>
    <xf numFmtId="164" fontId="6" fillId="0" borderId="15" xfId="0" applyNumberFormat="1" applyFont="1" applyFill="1" applyBorder="1" applyAlignment="1">
      <alignment horizontal="center" vertical="center"/>
    </xf>
    <xf numFmtId="164" fontId="6" fillId="0" borderId="5" xfId="0" applyNumberFormat="1" applyFont="1" applyFill="1" applyBorder="1" applyAlignment="1">
      <alignment horizontal="center" vertical="center"/>
    </xf>
    <xf numFmtId="9" fontId="1" fillId="0" borderId="0" xfId="1" applyFont="1" applyFill="1" applyAlignment="1">
      <alignment vertical="center"/>
    </xf>
    <xf numFmtId="9" fontId="1" fillId="0" borderId="0" xfId="2" applyFont="1" applyFill="1" applyAlignment="1">
      <alignment vertical="center"/>
    </xf>
    <xf numFmtId="165" fontId="1" fillId="0" borderId="0" xfId="2" applyNumberFormat="1" applyFont="1" applyFill="1" applyAlignment="1">
      <alignment vertical="center"/>
    </xf>
    <xf numFmtId="164" fontId="4" fillId="2" borderId="0" xfId="0" applyNumberFormat="1" applyFont="1" applyFill="1" applyBorder="1" applyAlignment="1">
      <alignment horizontal="center" vertical="center"/>
    </xf>
    <xf numFmtId="164" fontId="4" fillId="2" borderId="6" xfId="0" applyNumberFormat="1" applyFont="1" applyFill="1" applyBorder="1" applyAlignment="1">
      <alignment horizontal="center" vertical="center"/>
    </xf>
    <xf numFmtId="164" fontId="4" fillId="2" borderId="13" xfId="0" applyNumberFormat="1" applyFont="1" applyFill="1" applyBorder="1" applyAlignment="1">
      <alignment horizontal="center" vertical="center"/>
    </xf>
    <xf numFmtId="164" fontId="4" fillId="2" borderId="15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164" fontId="4" fillId="2" borderId="11" xfId="0" applyNumberFormat="1" applyFont="1" applyFill="1" applyBorder="1" applyAlignment="1">
      <alignment horizontal="center" vertical="center"/>
    </xf>
    <xf numFmtId="164" fontId="4" fillId="2" borderId="5" xfId="0" applyNumberFormat="1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indent="1"/>
    </xf>
    <xf numFmtId="0" fontId="1" fillId="0" borderId="8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left" vertical="center" indent="1"/>
    </xf>
    <xf numFmtId="164" fontId="1" fillId="0" borderId="0" xfId="0" applyNumberFormat="1" applyFont="1" applyFill="1" applyBorder="1" applyAlignment="1">
      <alignment horizontal="center" vertical="center"/>
    </xf>
    <xf numFmtId="164" fontId="1" fillId="0" borderId="12" xfId="0" applyNumberFormat="1" applyFont="1" applyFill="1" applyBorder="1" applyAlignment="1">
      <alignment horizontal="center" vertical="center"/>
    </xf>
    <xf numFmtId="164" fontId="1" fillId="0" borderId="14" xfId="0" applyNumberFormat="1" applyFont="1" applyFill="1" applyBorder="1" applyAlignment="1">
      <alignment horizontal="center" vertical="center"/>
    </xf>
    <xf numFmtId="2" fontId="1" fillId="2" borderId="0" xfId="0" applyNumberFormat="1" applyFont="1" applyFill="1" applyBorder="1" applyAlignment="1">
      <alignment horizontal="center" vertical="center"/>
    </xf>
    <xf numFmtId="2" fontId="1" fillId="2" borderId="11" xfId="0" applyNumberFormat="1" applyFont="1" applyFill="1" applyBorder="1" applyAlignment="1">
      <alignment horizontal="center" vertical="center"/>
    </xf>
    <xf numFmtId="2" fontId="1" fillId="2" borderId="13" xfId="0" applyNumberFormat="1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left" vertical="center" indent="1"/>
    </xf>
    <xf numFmtId="0" fontId="1" fillId="0" borderId="0" xfId="0" applyFont="1" applyFill="1" applyBorder="1" applyAlignment="1">
      <alignment vertical="center"/>
    </xf>
    <xf numFmtId="0" fontId="7" fillId="2" borderId="2" xfId="0" applyFont="1" applyFill="1" applyBorder="1" applyAlignment="1">
      <alignment horizontal="center" vertical="center"/>
    </xf>
    <xf numFmtId="1" fontId="4" fillId="2" borderId="8" xfId="0" applyNumberFormat="1" applyFont="1" applyFill="1" applyBorder="1" applyAlignment="1">
      <alignment horizontal="center" vertical="center"/>
    </xf>
    <xf numFmtId="1" fontId="4" fillId="2" borderId="0" xfId="0" applyNumberFormat="1" applyFont="1" applyFill="1" applyBorder="1" applyAlignment="1">
      <alignment horizontal="center" vertical="center"/>
    </xf>
    <xf numFmtId="164" fontId="4" fillId="2" borderId="13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6" fontId="4" fillId="2" borderId="1" xfId="0" applyNumberFormat="1" applyFont="1" applyFill="1" applyBorder="1" applyAlignment="1">
      <alignment horizontal="center" vertical="center"/>
    </xf>
    <xf numFmtId="166" fontId="4" fillId="2" borderId="9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164" fontId="4" fillId="2" borderId="1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1" fontId="4" fillId="2" borderId="8" xfId="0" applyNumberFormat="1" applyFont="1" applyFill="1" applyBorder="1" applyAlignment="1">
      <alignment horizontal="center" vertical="center"/>
    </xf>
    <xf numFmtId="1" fontId="4" fillId="2" borderId="0" xfId="0" applyNumberFormat="1" applyFont="1" applyFill="1" applyBorder="1" applyAlignment="1">
      <alignment horizontal="center" vertical="center"/>
    </xf>
    <xf numFmtId="164" fontId="4" fillId="2" borderId="13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indent="1"/>
    </xf>
    <xf numFmtId="0" fontId="3" fillId="0" borderId="11" xfId="0" applyFont="1" applyFill="1" applyBorder="1" applyAlignment="1">
      <alignment horizontal="left" vertical="center" indent="1"/>
    </xf>
    <xf numFmtId="0" fontId="3" fillId="0" borderId="5" xfId="0" applyFont="1" applyFill="1" applyBorder="1" applyAlignment="1">
      <alignment horizontal="left" vertical="center" indent="1"/>
    </xf>
    <xf numFmtId="0" fontId="10" fillId="0" borderId="5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 wrapText="1"/>
    </xf>
    <xf numFmtId="164" fontId="5" fillId="0" borderId="11" xfId="0" applyNumberFormat="1" applyFont="1" applyFill="1" applyBorder="1" applyAlignment="1">
      <alignment horizontal="center" vertical="center"/>
    </xf>
    <xf numFmtId="164" fontId="5" fillId="0" borderId="13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164" fontId="4" fillId="2" borderId="1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164" fontId="4" fillId="2" borderId="5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2" fontId="4" fillId="2" borderId="11" xfId="0" applyNumberFormat="1" applyFont="1" applyFill="1" applyBorder="1" applyAlignment="1">
      <alignment horizontal="center" vertical="center"/>
    </xf>
    <xf numFmtId="2" fontId="4" fillId="2" borderId="5" xfId="0" applyNumberFormat="1" applyFont="1" applyFill="1" applyBorder="1" applyAlignment="1">
      <alignment horizontal="center" vertical="center"/>
    </xf>
    <xf numFmtId="1" fontId="4" fillId="2" borderId="8" xfId="0" applyNumberFormat="1" applyFont="1" applyFill="1" applyBorder="1" applyAlignment="1">
      <alignment horizontal="center" vertical="center"/>
    </xf>
    <xf numFmtId="1" fontId="4" fillId="2" borderId="0" xfId="0" applyNumberFormat="1" applyFont="1" applyFill="1" applyBorder="1" applyAlignment="1">
      <alignment horizontal="center" vertical="center"/>
    </xf>
    <xf numFmtId="1" fontId="4" fillId="2" borderId="6" xfId="0" applyNumberFormat="1" applyFont="1" applyFill="1" applyBorder="1" applyAlignment="1">
      <alignment horizontal="center" vertical="center"/>
    </xf>
    <xf numFmtId="164" fontId="4" fillId="2" borderId="9" xfId="0" applyNumberFormat="1" applyFont="1" applyFill="1" applyBorder="1" applyAlignment="1">
      <alignment horizontal="center" vertical="center"/>
    </xf>
    <xf numFmtId="164" fontId="4" fillId="2" borderId="13" xfId="0" applyNumberFormat="1" applyFont="1" applyFill="1" applyBorder="1" applyAlignment="1">
      <alignment horizontal="center" vertical="center"/>
    </xf>
    <xf numFmtId="164" fontId="4" fillId="2" borderId="15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1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1" fontId="4" fillId="2" borderId="10" xfId="0" applyNumberFormat="1" applyFont="1" applyFill="1" applyBorder="1" applyAlignment="1">
      <alignment horizontal="center" vertical="center"/>
    </xf>
    <xf numFmtId="1" fontId="4" fillId="2" borderId="12" xfId="0" applyNumberFormat="1" applyFont="1" applyFill="1" applyBorder="1" applyAlignment="1">
      <alignment horizontal="center" vertical="center"/>
    </xf>
    <xf numFmtId="164" fontId="4" fillId="2" borderId="8" xfId="0" applyNumberFormat="1" applyFont="1" applyFill="1" applyBorder="1" applyAlignment="1">
      <alignment horizontal="center" vertical="center"/>
    </xf>
    <xf numFmtId="164" fontId="4" fillId="2" borderId="0" xfId="0" applyNumberFormat="1" applyFont="1" applyFill="1" applyBorder="1" applyAlignment="1">
      <alignment horizontal="center" vertical="center"/>
    </xf>
    <xf numFmtId="164" fontId="4" fillId="2" borderId="6" xfId="0" applyNumberFormat="1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164" fontId="4" fillId="2" borderId="10" xfId="0" applyNumberFormat="1" applyFont="1" applyFill="1" applyBorder="1" applyAlignment="1">
      <alignment horizontal="center" vertical="center"/>
    </xf>
    <xf numFmtId="164" fontId="4" fillId="2" borderId="12" xfId="0" applyNumberFormat="1" applyFont="1" applyFill="1" applyBorder="1" applyAlignment="1">
      <alignment horizontal="center" vertical="center"/>
    </xf>
    <xf numFmtId="164" fontId="4" fillId="2" borderId="14" xfId="0" applyNumberFormat="1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</cellXfs>
  <cellStyles count="3">
    <cellStyle name="Обычный" xfId="0" builtinId="0"/>
    <cellStyle name="Процентный" xfId="1" builtinId="5"/>
    <cellStyle name="Процент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3" Type="http://schemas.openxmlformats.org/officeDocument/2006/relationships/externalLink" Target="externalLinks/externalLink2.xml"/><Relationship Id="rId21" Type="http://schemas.openxmlformats.org/officeDocument/2006/relationships/styles" Target="styles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calcChain" Target="calcChain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evnovEP/AppData/Local/Microsoft/Windows/Temporary%20Internet%20Files/Content.Outlook/5E4A2C6V/&#1050;&#1086;&#1085;&#1089;&#1077;&#1088;&#1074;&#1072;&#1090;&#1080;&#1074;&#1085;&#1099;&#1081;/&#1052;&#1072;&#1082;&#1088;&#1086;-&#1074;&#1072;&#1088;%20%202020%20&#1082;&#1086;&#1085;&#1089;&#1077;&#1088;&#1074;&#1072;&#1090;&#1080;&#1074;&#1085;&#1099;&#1081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&#1054;&#1090;&#1076;&#1077;&#1083;%20&#1089;&#1074;&#1086;&#1076;&#1085;&#1099;&#1093;%20&#1073;&#1072;&#1083;&#1072;&#1085;&#1089;&#1086;&#1074;&#1099;&#1093;%20&#1088;&#1072;&#1089;&#1095;&#1105;&#1090;&#1086;&#1074;\&#1055;&#1088;&#1086;&#1075;&#1085;&#1086;&#1079;%20&#1072;&#1074;&#1075;&#1091;&#1089;&#1090;%202015\&#1062;&#1077;&#1083;&#1077;&#1074;&#1086;&#1081;%20&#1074;&#1072;&#1088;&#1080;&#1072;&#1085;&#1090;\17.08.2015\turke-2017_&#1074;&#1072;&#1088;.&#1062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&#1054;&#1090;&#1076;&#1077;&#1083;%20&#1089;&#1074;&#1086;&#1076;&#1085;&#1099;&#1093;%20&#1073;&#1072;&#1083;&#1072;&#1085;&#1089;&#1086;&#1074;&#1099;&#1093;%20&#1088;&#1072;&#1089;&#1095;&#1105;&#1090;&#1086;&#1074;\Users\ZhevnovEP\AppData\Local\Microsoft\Windows\Temporary%20Internet%20Files\Content.Outlook\5E4A2C6V\Condition%20&#1058;&#1069;&#1050;%2022%2003%202016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55;&#1056;&#1054;&#1043;&#1053;&#1054;&#1047;/2016/&#1054;&#1082;&#1090;&#1103;&#1073;&#1088;&#1100;/&#1041;&#1072;&#1079;&#1086;&#1074;&#1099;&#1081;/14.10.16/&#1052;&#1080;&#1085;&#1092;&#1080;&#1085;/&#1057;&#1074;&#1086;&#1076;%20&#1041;&#1072;&#1079;&#1086;&#1074;&#1099;&#1081;%20-3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&#1054;&#1090;&#1076;&#1077;&#1083;%20&#1089;&#1074;&#1086;&#1076;&#1085;&#1099;&#1093;%20&#1073;&#1072;&#1083;&#1072;&#1085;&#1089;&#1086;&#1074;&#1099;&#1093;%20&#1088;&#1072;&#1089;&#1095;&#1105;&#1090;&#1086;&#1074;\&#1055;&#1088;&#1086;&#1075;&#1085;&#1086;&#1079;%20%202016\&#1080;&#1102;&#1083;&#1100;\2025\&#1073;&#1072;&#1079;&#1086;&#1074;&#1099;&#1081;%20+\19.0792016\&#1057;&#1074;&#1086;&#1076;%20&#1041;&#1072;&#1079;&#1086;&#1074;&#1099;&#1081;%20+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evnovEP/AppData/Local/Microsoft/Windows/Temporary%20Internet%20Files/Content.Outlook/5E4A2C6V/&#1041;&#1072;&#1079;&#1086;&#1074;&#1099;&#1081;/&#1052;&#1072;&#1082;&#1088;&#1086;-&#1074;&#1072;&#1088;%20%202020%20&#1041;&#1072;&#1079;&#1086;&#1074;&#1099;&#1081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&#1054;&#1090;&#1076;&#1077;&#1083;%20&#1089;&#1074;&#1086;&#1076;&#1085;&#1099;&#1093;%20&#1073;&#1072;&#1083;&#1072;&#1085;&#1089;&#1086;&#1074;&#1099;&#1093;%20&#1088;&#1072;&#1089;&#1095;&#1105;&#1090;&#1086;&#1074;\&#1055;&#1088;&#1086;&#1075;&#1085;&#1086;&#1079;%20%202016\&#1040;&#1074;&#1075;&#1091;&#1089;&#1090;\&#1073;&#1072;&#1079;&#1086;&#1074;&#1099;&#1081;%20+\24.08.16\&#1052;&#1072;&#1082;&#1088;&#1086;-&#1074;&#1072;&#1088;%20%20&#1073;&#1072;&#1079;&#1086;&#1074;&#1099;&#1081;+%202025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&#1054;&#1090;&#1076;&#1077;&#1083;%20&#1089;&#1074;&#1086;&#1076;&#1085;&#1099;&#1093;%20&#1073;&#1072;&#1083;&#1072;&#1085;&#1089;&#1086;&#1074;&#1099;&#1093;%20&#1088;&#1072;&#1089;&#1095;&#1105;&#1090;&#1086;&#1074;\&#1055;&#1088;&#1086;&#1075;&#1085;&#1086;&#1079;%20%202016\&#1040;&#1074;&#1075;&#1091;&#1089;&#1090;\&#1062;&#1077;&#1083;&#1077;&#1074;&#1086;&#1081;%20+\24.08.16\&#1052;&#1072;&#1082;&#1088;&#1086;-&#1074;&#1072;&#1088;.%20&#1094;&#1077;&#1083;&#1077;&#1074;&#1086;&#1081;+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Condition%20&#1076;&#1077;&#1084;&#1086;&#1075;&#1088;&#1072;&#1092;&#1080;&#1103;%20&#1041;&#1072;&#1079;&#1086;&#1074;&#1099;&#1081;%2007-03-2017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Condition%20&#1076;&#1077;&#1084;&#1086;&#1075;&#1088;&#1072;&#1092;&#1080;&#1103;%20&#1062;&#1077;&#1083;&#1077;&#1074;&#1086;&#1081;%2013-03-201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&#1054;&#1090;&#1076;&#1077;&#1083;%20&#1089;&#1074;&#1086;&#1076;&#1085;&#1099;&#1093;%20&#1073;&#1072;&#1083;&#1072;&#1085;&#1089;&#1086;&#1074;&#1099;&#1093;%20&#1088;&#1072;&#1089;&#1095;&#1105;&#1090;&#1086;&#1074;\Users\ZhevnovEP\AppData\Local\Microsoft\Windows\Temporary%20Internet%20Files\Content.Outlook\5E4A2C6V\EXP%20(&#1074;&#1072;&#1088;.&#1040;)-f_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1;&#1072;&#1079;&#1086;&#1074;&#1099;&#1081;/3.04.17/&#1041;&#1072;&#1079;&#1086;&#1074;&#1099;&#1081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2;&#1086;&#1085;&#1089;&#1077;&#1088;&#1074;&#1072;&#1090;&#1080;&#1074;&#1085;&#1099;&#1081;/20.03.17/&#1082;&#1086;&#1085;&#1089;&#1077;&#1088;&#1074;&#1072;&#1090;&#1080;&#1074;&#1099;&#1081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62;&#1077;&#1083;&#1077;&#1074;&#1086;&#1081;/03.04.17/&#1094;&#1077;&#1083;&#1077;&#1074;&#1086;&#1081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20.03.17/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3;&#1072;&#1079;&#1086;&#1074;&#1099;&#1081;+/20.03.17/&#1041;&#1072;&#1079;&#1086;&#1074;&#1099;&#1081;+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&#1094;&#1077;&#1083;&#1077;&#1074;&#1086;&#1081;+/20.03.17/&#1062;&#1077;&#1083;&#1077;&#1074;&#1086;&#1081;+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&#1054;&#1090;&#1076;&#1077;&#1083;%20&#1089;&#1074;&#1086;&#1076;&#1085;&#1099;&#1093;%20&#1073;&#1072;&#1083;&#1072;&#1085;&#1089;&#1086;&#1074;&#1099;&#1093;%20&#1088;&#1072;&#1089;&#1095;&#1105;&#1090;&#1086;&#1074;\Users\ZhevnovEP\AppData\Local\Microsoft\Windows\Temporary%20Internet%20Files\Content.Outlook\5E4A2C6V\turke-2017_&#1074;&#1072;&#1088;.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. вар."/>
    </sheetNames>
    <sheetDataSet>
      <sheetData sheetId="0">
        <row r="7">
          <cell r="Q7">
            <v>41.651983585858588</v>
          </cell>
          <cell r="R7">
            <v>40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к1"/>
      <sheetName val="Лист3 (2)"/>
      <sheetName val="eq$2b"/>
      <sheetName val="Лист2"/>
      <sheetName val="month"/>
      <sheetName val="NER"/>
      <sheetName val="turk"/>
      <sheetName val="Диаграмма2"/>
      <sheetName val="eq$2"/>
      <sheetName val="P2b"/>
      <sheetName val="Лист1"/>
      <sheetName val="effprint"/>
      <sheetName val="p3"/>
      <sheetName val="Workbook (2)"/>
      <sheetName val="eff (AVER)"/>
      <sheetName val="eff"/>
      <sheetName val="$MF2 (2)"/>
      <sheetName val="$MF2b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259">
          <cell r="CS259">
            <v>1.0676666666666668</v>
          </cell>
        </row>
      </sheetData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dition ТЭК"/>
    </sheetNames>
    <sheetDataSet>
      <sheetData sheetId="0" refreshError="1">
        <row r="13">
          <cell r="C13">
            <v>9.6016916510000012</v>
          </cell>
        </row>
        <row r="20">
          <cell r="C20">
            <v>244.48500000000004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Свод Базовый -3"/>
    </sheetNames>
    <sheetDataSet>
      <sheetData sheetId="0">
        <row r="11">
          <cell r="J11">
            <v>267.3</v>
          </cell>
          <cell r="K11">
            <v>266.90000000000003</v>
          </cell>
          <cell r="L11">
            <v>266.50000000000006</v>
          </cell>
          <cell r="M11">
            <v>266.10000000000008</v>
          </cell>
          <cell r="N11">
            <v>265.7000000000001</v>
          </cell>
          <cell r="O11">
            <v>265.30000000000013</v>
          </cell>
        </row>
        <row r="12">
          <cell r="K12">
            <v>193.8</v>
          </cell>
          <cell r="L12">
            <v>193.60000000000002</v>
          </cell>
          <cell r="M12">
            <v>193.40000000000003</v>
          </cell>
          <cell r="N12">
            <v>193.20000000000005</v>
          </cell>
          <cell r="O12">
            <v>193.00000000000006</v>
          </cell>
        </row>
        <row r="13">
          <cell r="K13">
            <v>55</v>
          </cell>
          <cell r="L13">
            <v>59.125460665163779</v>
          </cell>
          <cell r="M13">
            <v>58.85046066516378</v>
          </cell>
          <cell r="N13">
            <v>58.85046066516378</v>
          </cell>
          <cell r="O13">
            <v>58.85046066516378</v>
          </cell>
        </row>
        <row r="14">
          <cell r="K14">
            <v>146.5</v>
          </cell>
          <cell r="L14">
            <v>145</v>
          </cell>
          <cell r="M14">
            <v>141.6</v>
          </cell>
          <cell r="N14">
            <v>138.4</v>
          </cell>
          <cell r="O14">
            <v>135.1</v>
          </cell>
        </row>
      </sheetData>
      <sheetData sheetId="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</sheetNames>
    <sheetDataSet>
      <sheetData sheetId="0">
        <row r="11">
          <cell r="J11">
            <v>265</v>
          </cell>
          <cell r="K11">
            <v>261</v>
          </cell>
          <cell r="L11">
            <v>260.5</v>
          </cell>
          <cell r="M11">
            <v>260</v>
          </cell>
          <cell r="N11">
            <v>260.8</v>
          </cell>
          <cell r="O11">
            <v>261</v>
          </cell>
        </row>
        <row r="12">
          <cell r="K12">
            <v>191.66194999999999</v>
          </cell>
          <cell r="L12">
            <v>194.34194999999997</v>
          </cell>
          <cell r="M12">
            <v>196.5</v>
          </cell>
          <cell r="N12">
            <v>199.9</v>
          </cell>
          <cell r="O12">
            <v>205.60000000000002</v>
          </cell>
        </row>
        <row r="13">
          <cell r="K13">
            <v>59.125460665163786</v>
          </cell>
          <cell r="L13">
            <v>59.125460665163779</v>
          </cell>
          <cell r="M13">
            <v>58.85046066516378</v>
          </cell>
          <cell r="N13">
            <v>58.85046066516378</v>
          </cell>
          <cell r="O13">
            <v>58.85046066516378</v>
          </cell>
        </row>
        <row r="14">
          <cell r="K14">
            <v>146.5</v>
          </cell>
          <cell r="L14">
            <v>145</v>
          </cell>
          <cell r="M14">
            <v>141.6</v>
          </cell>
          <cell r="N14">
            <v>138.4</v>
          </cell>
          <cell r="O14">
            <v>135.1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. вар."/>
    </sheetNames>
    <sheetDataSet>
      <sheetData sheetId="0" refreshError="1">
        <row r="7">
          <cell r="Q7">
            <v>41.7</v>
          </cell>
        </row>
        <row r="9">
          <cell r="Q9">
            <v>105.38626346828632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. вар."/>
      <sheetName val="Лист1"/>
      <sheetName val="Лист2"/>
    </sheetNames>
    <sheetDataSet>
      <sheetData sheetId="0">
        <row r="8">
          <cell r="V8">
            <v>103.6</v>
          </cell>
          <cell r="W8">
            <v>103.5</v>
          </cell>
          <cell r="X8">
            <v>103.3</v>
          </cell>
          <cell r="Y8">
            <v>103.2</v>
          </cell>
          <cell r="Z8">
            <v>103.1</v>
          </cell>
        </row>
      </sheetData>
      <sheetData sheetId="1" refreshError="1"/>
      <sheetData sheetId="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. вар."/>
      <sheetName val="Лист1"/>
      <sheetName val="Лист2"/>
    </sheetNames>
    <sheetDataSet>
      <sheetData sheetId="0">
        <row r="8">
          <cell r="V8">
            <v>103.6</v>
          </cell>
          <cell r="W8">
            <v>103.5</v>
          </cell>
          <cell r="X8">
            <v>103.3</v>
          </cell>
          <cell r="Y8">
            <v>103.2</v>
          </cell>
          <cell r="Z8">
            <v>103.1</v>
          </cell>
        </row>
      </sheetData>
      <sheetData sheetId="1" refreshError="1"/>
      <sheetData sheetId="2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 2030"/>
    </sheetNames>
    <sheetDataSet>
      <sheetData sheetId="0">
        <row r="5">
          <cell r="M5">
            <v>146.70500000000001</v>
          </cell>
          <cell r="N5">
            <v>147.03385</v>
          </cell>
          <cell r="O5">
            <v>147.34950000000001</v>
          </cell>
          <cell r="P5">
            <v>147.62645000000001</v>
          </cell>
          <cell r="Q5">
            <v>147.83214999999998</v>
          </cell>
        </row>
        <row r="6">
          <cell r="M6">
            <v>83.716999999999999</v>
          </cell>
          <cell r="N6">
            <v>82.783500000000004</v>
          </cell>
          <cell r="O6">
            <v>81.932899999999989</v>
          </cell>
          <cell r="P6">
            <v>81.226350000000011</v>
          </cell>
          <cell r="Q6">
            <v>80.586500000000001</v>
          </cell>
          <cell r="R6">
            <v>80.012749999999997</v>
          </cell>
          <cell r="S6">
            <v>79.558700000000002</v>
          </cell>
          <cell r="T6">
            <v>79.232300000000009</v>
          </cell>
          <cell r="U6">
            <v>79.062649999999991</v>
          </cell>
          <cell r="V6">
            <v>78.940850000000012</v>
          </cell>
        </row>
        <row r="7">
          <cell r="M7">
            <v>36.359000000000002</v>
          </cell>
          <cell r="N7">
            <v>37.102150000000002</v>
          </cell>
          <cell r="O7">
            <v>37.790199999999999</v>
          </cell>
          <cell r="P7">
            <v>38.392050000000005</v>
          </cell>
          <cell r="Q7">
            <v>38.949849999999998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 2030"/>
    </sheetNames>
    <sheetDataSet>
      <sheetData sheetId="0">
        <row r="5">
          <cell r="M5">
            <v>146.70500000000001</v>
          </cell>
          <cell r="N5">
            <v>147.03385</v>
          </cell>
          <cell r="O5">
            <v>147.34950000000001</v>
          </cell>
          <cell r="P5">
            <v>147.62645000000001</v>
          </cell>
          <cell r="Q5">
            <v>147.83214999999998</v>
          </cell>
        </row>
        <row r="6">
          <cell r="M6">
            <v>83.716999999999999</v>
          </cell>
          <cell r="N6">
            <v>82.783504983368331</v>
          </cell>
          <cell r="O6">
            <v>81.932890863389076</v>
          </cell>
          <cell r="P6">
            <v>82.218716194082205</v>
          </cell>
          <cell r="Q6">
            <v>82.556053408564026</v>
          </cell>
        </row>
        <row r="7">
          <cell r="M7">
            <v>36.359000000000002</v>
          </cell>
          <cell r="N7">
            <v>37.10214641052815</v>
          </cell>
          <cell r="O7">
            <v>37.790173091243382</v>
          </cell>
          <cell r="P7">
            <v>37.399672280686602</v>
          </cell>
          <cell r="Q7">
            <v>36.980271460489455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ар. базовый"/>
      <sheetName val="Вар. базовый-кв."/>
    </sheetNames>
    <sheetDataSet>
      <sheetData sheetId="0">
        <row r="23">
          <cell r="AA23">
            <v>225.61872303306288</v>
          </cell>
        </row>
        <row r="24">
          <cell r="X24">
            <v>346.17059104455655</v>
          </cell>
          <cell r="AA24">
            <v>245.38040151746759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ввп дин"/>
      <sheetName val="ввп вклад"/>
      <sheetName val="ввп струк "/>
      <sheetName val="Печать Пр-во"/>
      <sheetName val="Доходы печать"/>
      <sheetName val="print exp"/>
      <sheetName val="print imp"/>
      <sheetName val="printфиз"/>
      <sheetName val="Вн торг"/>
      <sheetName val="кв Вн торг"/>
      <sheetName val="ТЭК вых."/>
      <sheetName val="ТЭК кв."/>
    </sheetNames>
    <sheetDataSet>
      <sheetData sheetId="0">
        <row r="5">
          <cell r="G5">
            <v>167.66869866871903</v>
          </cell>
          <cell r="H5">
            <v>182.59266207756039</v>
          </cell>
          <cell r="I5">
            <v>164.15270852741068</v>
          </cell>
          <cell r="J5">
            <v>162.21162046305008</v>
          </cell>
          <cell r="K5">
            <v>163.81638414230508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ввп дин"/>
      <sheetName val="ввп вклад"/>
      <sheetName val="ввп струк "/>
      <sheetName val="printфиз"/>
      <sheetName val="print exp"/>
      <sheetName val="print imp"/>
      <sheetName val="Внешняя торговля К"/>
      <sheetName val="кварталы К"/>
      <sheetName val="ТЭК вых."/>
      <sheetName val="ТЭК кв."/>
    </sheetNames>
    <sheetDataSet>
      <sheetData sheetId="0">
        <row r="5">
          <cell r="H5">
            <v>176.72860143056613</v>
          </cell>
          <cell r="I5">
            <v>145.11750257886857</v>
          </cell>
          <cell r="J5">
            <v>138.02549999999999</v>
          </cell>
          <cell r="K5">
            <v>136.90049999999999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ввп дин"/>
      <sheetName val="ввп вклад"/>
      <sheetName val="ввп струк "/>
      <sheetName val="Печать Пр-во"/>
      <sheetName val="Доходы печать"/>
      <sheetName val="print exp"/>
      <sheetName val="print imp"/>
      <sheetName val="printфиз"/>
      <sheetName val="Внешняя торговля Ц-"/>
      <sheetName val="кварталы Ц-"/>
      <sheetName val="ТЭК вых."/>
      <sheetName val="ТЭК кв."/>
    </sheetNames>
    <sheetDataSet>
      <sheetData sheetId="0">
        <row r="5">
          <cell r="H5">
            <v>182.59311174989384</v>
          </cell>
          <cell r="I5">
            <v>164.31333369542992</v>
          </cell>
          <cell r="J5">
            <v>162.23402652506968</v>
          </cell>
          <cell r="K5">
            <v>163.78230122994577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ввп дин"/>
      <sheetName val="ввп вклад"/>
      <sheetName val="ввп струк "/>
      <sheetName val="printфиз"/>
      <sheetName val="print exp"/>
      <sheetName val="print imp"/>
      <sheetName val="Внешняя торговля Б+"/>
      <sheetName val="кварталы Б+"/>
      <sheetName val="ТЭК вых."/>
      <sheetName val="ТЭК кв."/>
    </sheetNames>
    <sheetDataSet>
      <sheetData sheetId="0">
        <row r="5">
          <cell r="H5">
            <v>184.64073755713818</v>
          </cell>
          <cell r="I5">
            <v>180.10703214458599</v>
          </cell>
          <cell r="J5">
            <v>181.41506175000001</v>
          </cell>
          <cell r="K5">
            <v>183.74157330000003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ввп дин"/>
      <sheetName val="ввп вклад"/>
      <sheetName val="ввп струк "/>
      <sheetName val="printфиз"/>
      <sheetName val="print exp"/>
      <sheetName val="print imp"/>
      <sheetName val="Внешняя торговля Ц+"/>
      <sheetName val="кварталы Ц+"/>
      <sheetName val="ТЭК вых."/>
      <sheetName val="ТЭК кв."/>
    </sheetNames>
    <sheetDataSet>
      <sheetData sheetId="0">
        <row r="5">
          <cell r="H5">
            <v>184.64264387040828</v>
          </cell>
          <cell r="I5">
            <v>179.93863550573249</v>
          </cell>
          <cell r="J5">
            <v>181.93611375000003</v>
          </cell>
          <cell r="K5">
            <v>184.26078429999998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к1"/>
      <sheetName val="Лист3 (2)"/>
      <sheetName val="eq$2b"/>
      <sheetName val="Лист2"/>
      <sheetName val="month"/>
      <sheetName val="NER"/>
      <sheetName val="turk"/>
      <sheetName val="Диаграмма2"/>
      <sheetName val="eq$2"/>
      <sheetName val="P2b"/>
      <sheetName val="Лист1"/>
      <sheetName val="effprint"/>
      <sheetName val="p3"/>
      <sheetName val="Workbook (2)"/>
      <sheetName val="eff (AVER)"/>
      <sheetName val="eff"/>
      <sheetName val="$MF2 (2)"/>
      <sheetName val="$MF2b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>
        <row r="247">
          <cell r="CS247">
            <v>1.32862875</v>
          </cell>
        </row>
        <row r="259">
          <cell r="CS259">
            <v>1.0676666666666668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71"/>
  <sheetViews>
    <sheetView tabSelected="1" zoomScaleNormal="100" zoomScaleSheetLayoutView="70" workbookViewId="0">
      <pane xSplit="4" ySplit="5" topLeftCell="K30" activePane="bottomRight" state="frozen"/>
      <selection pane="topRight" activeCell="E1" sqref="E1"/>
      <selection pane="bottomLeft" activeCell="A6" sqref="A6"/>
      <selection pane="bottomRight" activeCell="L46" sqref="L46:O50"/>
    </sheetView>
  </sheetViews>
  <sheetFormatPr defaultRowHeight="14.25" x14ac:dyDescent="0.25"/>
  <cols>
    <col min="1" max="1" width="82.42578125" style="1" bestFit="1" customWidth="1"/>
    <col min="2" max="2" width="38.5703125" style="2" bestFit="1" customWidth="1"/>
    <col min="3" max="4" width="9.140625" style="2" hidden="1" customWidth="1"/>
    <col min="5" max="8" width="7.5703125" style="2" hidden="1" customWidth="1"/>
    <col min="9" max="9" width="12.5703125" style="2" hidden="1" customWidth="1"/>
    <col min="10" max="10" width="17.5703125" style="2" hidden="1" customWidth="1"/>
    <col min="11" max="14" width="7.5703125" style="1" customWidth="1"/>
    <col min="15" max="15" width="9.140625" style="1" customWidth="1"/>
    <col min="16" max="20" width="9.140625" style="1" hidden="1" customWidth="1"/>
    <col min="21" max="21" width="9.140625" style="1"/>
    <col min="22" max="22" width="9.5703125" style="1" bestFit="1" customWidth="1"/>
    <col min="23" max="25" width="9.7109375" style="1" bestFit="1" customWidth="1"/>
    <col min="26" max="26" width="9.5703125" style="1" bestFit="1" customWidth="1"/>
    <col min="27" max="16384" width="9.140625" style="1"/>
  </cols>
  <sheetData>
    <row r="1" spans="1:20" ht="9" customHeight="1" x14ac:dyDescent="0.25"/>
    <row r="2" spans="1:20" ht="18" x14ac:dyDescent="0.25">
      <c r="A2" s="175" t="s">
        <v>0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</row>
    <row r="3" spans="1:20" ht="10.5" customHeight="1" thickBot="1" x14ac:dyDescent="0.3"/>
    <row r="4" spans="1:20" ht="15.75" thickBot="1" x14ac:dyDescent="0.3">
      <c r="A4" s="3"/>
      <c r="B4" s="176" t="s">
        <v>1</v>
      </c>
      <c r="C4" s="4">
        <v>2006</v>
      </c>
      <c r="D4" s="5">
        <v>2007</v>
      </c>
      <c r="E4" s="4">
        <v>2008</v>
      </c>
      <c r="F4" s="4">
        <v>2009</v>
      </c>
      <c r="G4" s="4">
        <v>2010</v>
      </c>
      <c r="H4" s="4">
        <v>2011</v>
      </c>
      <c r="I4" s="4">
        <v>2014</v>
      </c>
      <c r="J4" s="4">
        <v>2015</v>
      </c>
      <c r="K4" s="4">
        <v>2016</v>
      </c>
      <c r="L4" s="4">
        <v>2017</v>
      </c>
      <c r="M4" s="4">
        <v>2018</v>
      </c>
      <c r="N4" s="4">
        <v>2019</v>
      </c>
      <c r="O4" s="4">
        <v>2020</v>
      </c>
      <c r="P4" s="6">
        <v>2021</v>
      </c>
      <c r="Q4" s="4">
        <v>2022</v>
      </c>
      <c r="R4" s="4">
        <v>2023</v>
      </c>
      <c r="S4" s="4">
        <v>2024</v>
      </c>
      <c r="T4" s="4">
        <v>2025</v>
      </c>
    </row>
    <row r="5" spans="1:20" ht="15.75" customHeight="1" thickBot="1" x14ac:dyDescent="0.3">
      <c r="A5" s="7"/>
      <c r="B5" s="177"/>
      <c r="C5" s="8"/>
      <c r="D5" s="8"/>
      <c r="E5" s="178" t="s">
        <v>2</v>
      </c>
      <c r="F5" s="179"/>
      <c r="G5" s="179"/>
      <c r="H5" s="179"/>
      <c r="I5" s="179"/>
      <c r="J5" s="180"/>
      <c r="K5" s="9" t="s">
        <v>2</v>
      </c>
      <c r="L5" s="178" t="s">
        <v>3</v>
      </c>
      <c r="M5" s="179"/>
      <c r="N5" s="179"/>
      <c r="O5" s="180"/>
      <c r="P5" s="10"/>
      <c r="Q5" s="10"/>
      <c r="R5" s="11"/>
      <c r="S5" s="178" t="s">
        <v>3</v>
      </c>
      <c r="T5" s="179"/>
    </row>
    <row r="6" spans="1:20" ht="28.5" customHeight="1" thickBot="1" x14ac:dyDescent="0.3">
      <c r="A6" s="12" t="s">
        <v>4</v>
      </c>
      <c r="B6" s="13"/>
      <c r="C6" s="14"/>
      <c r="D6" s="14"/>
      <c r="E6" s="15"/>
      <c r="F6" s="16"/>
      <c r="G6" s="16"/>
      <c r="H6" s="16"/>
      <c r="I6" s="16"/>
      <c r="J6" s="17"/>
      <c r="K6" s="4"/>
      <c r="L6" s="4"/>
      <c r="M6" s="4"/>
      <c r="N6" s="4"/>
      <c r="O6" s="4"/>
      <c r="P6" s="18"/>
      <c r="Q6" s="19"/>
      <c r="R6" s="19"/>
      <c r="S6" s="4"/>
      <c r="T6" s="18"/>
    </row>
    <row r="7" spans="1:20" ht="15" customHeight="1" thickBot="1" x14ac:dyDescent="0.3">
      <c r="A7" s="172" t="s">
        <v>5</v>
      </c>
      <c r="B7" s="20" t="s">
        <v>6</v>
      </c>
      <c r="C7" s="21"/>
      <c r="D7" s="21"/>
      <c r="E7" s="181">
        <v>94.4</v>
      </c>
      <c r="F7" s="166">
        <v>61.1</v>
      </c>
      <c r="G7" s="166">
        <v>78.2</v>
      </c>
      <c r="H7" s="166">
        <v>109.3</v>
      </c>
      <c r="I7" s="166">
        <v>97.6</v>
      </c>
      <c r="J7" s="169">
        <v>51.2</v>
      </c>
      <c r="K7" s="157">
        <f>'[1]Б. вар.'!Q7</f>
        <v>41.651983585858588</v>
      </c>
      <c r="L7" s="23">
        <f>'[1]Б. вар.'!R7</f>
        <v>40</v>
      </c>
      <c r="M7" s="102">
        <v>35</v>
      </c>
      <c r="N7" s="102">
        <v>35</v>
      </c>
      <c r="O7" s="102">
        <v>35</v>
      </c>
      <c r="P7" s="24">
        <v>42</v>
      </c>
      <c r="Q7" s="25">
        <v>43</v>
      </c>
      <c r="R7" s="25">
        <v>44</v>
      </c>
      <c r="S7" s="25">
        <v>45</v>
      </c>
      <c r="T7" s="25">
        <v>46</v>
      </c>
    </row>
    <row r="8" spans="1:20" ht="15" customHeight="1" thickBot="1" x14ac:dyDescent="0.3">
      <c r="A8" s="173"/>
      <c r="B8" s="26" t="s">
        <v>24</v>
      </c>
      <c r="C8" s="21"/>
      <c r="D8" s="21"/>
      <c r="E8" s="182"/>
      <c r="F8" s="167"/>
      <c r="G8" s="167"/>
      <c r="H8" s="167"/>
      <c r="I8" s="167"/>
      <c r="J8" s="170"/>
      <c r="K8" s="162"/>
      <c r="L8" s="102">
        <v>45.6</v>
      </c>
      <c r="M8" s="102">
        <v>40.799999999999997</v>
      </c>
      <c r="N8" s="102">
        <v>41.6</v>
      </c>
      <c r="O8" s="102">
        <v>42.4</v>
      </c>
      <c r="P8" s="24"/>
      <c r="Q8" s="25"/>
      <c r="R8" s="25"/>
      <c r="S8" s="25"/>
      <c r="T8" s="25"/>
    </row>
    <row r="9" spans="1:20" ht="15.75" customHeight="1" thickBot="1" x14ac:dyDescent="0.3">
      <c r="A9" s="142" t="s">
        <v>31</v>
      </c>
      <c r="B9" s="137"/>
      <c r="C9" s="139"/>
      <c r="D9" s="139"/>
      <c r="E9" s="140"/>
      <c r="F9" s="140"/>
      <c r="G9" s="140"/>
      <c r="H9" s="140"/>
      <c r="I9" s="140"/>
      <c r="J9" s="141"/>
      <c r="K9" s="136"/>
      <c r="L9" s="135"/>
      <c r="M9" s="135"/>
      <c r="N9" s="135"/>
      <c r="O9" s="135"/>
      <c r="P9" s="24"/>
      <c r="Q9" s="25"/>
      <c r="R9" s="25"/>
      <c r="S9" s="25"/>
      <c r="T9" s="25"/>
    </row>
    <row r="10" spans="1:20" ht="15.75" customHeight="1" thickBot="1" x14ac:dyDescent="0.3">
      <c r="A10" s="143"/>
      <c r="B10" s="147" t="s">
        <v>6</v>
      </c>
      <c r="C10" s="139"/>
      <c r="D10" s="139"/>
      <c r="E10" s="140"/>
      <c r="F10" s="140"/>
      <c r="G10" s="140"/>
      <c r="H10" s="140"/>
      <c r="I10" s="140"/>
      <c r="J10" s="141"/>
      <c r="K10" s="151">
        <v>3.1</v>
      </c>
      <c r="L10" s="152">
        <v>3.1265776899093503</v>
      </c>
      <c r="M10" s="153">
        <v>2.8846740906333017</v>
      </c>
      <c r="N10" s="152">
        <v>2.7413174729739627</v>
      </c>
      <c r="O10" s="153">
        <v>2.5245486354719353</v>
      </c>
      <c r="P10" s="24">
        <v>2.5245486354719353</v>
      </c>
      <c r="Q10" s="25"/>
      <c r="R10" s="25"/>
      <c r="S10" s="25"/>
      <c r="T10" s="25"/>
    </row>
    <row r="11" spans="1:20" ht="34.5" customHeight="1" thickBot="1" x14ac:dyDescent="0.3">
      <c r="A11" s="143" t="s">
        <v>32</v>
      </c>
      <c r="B11" s="146" t="s">
        <v>24</v>
      </c>
      <c r="C11" s="139"/>
      <c r="D11" s="139"/>
      <c r="E11" s="140"/>
      <c r="F11" s="140"/>
      <c r="G11" s="140"/>
      <c r="H11" s="140"/>
      <c r="I11" s="140"/>
      <c r="J11" s="141"/>
      <c r="K11" s="151">
        <v>3.1</v>
      </c>
      <c r="L11" s="152">
        <v>3.2078732948038517</v>
      </c>
      <c r="M11" s="153">
        <v>2.9645905212470347</v>
      </c>
      <c r="N11" s="152">
        <v>2.8752868481785185</v>
      </c>
      <c r="O11" s="153">
        <v>2.7999522183032028</v>
      </c>
      <c r="P11" s="24">
        <v>2.7999522183032028</v>
      </c>
      <c r="Q11" s="25"/>
      <c r="R11" s="25"/>
      <c r="S11" s="25"/>
      <c r="T11" s="25"/>
    </row>
    <row r="12" spans="1:20" ht="15.75" customHeight="1" thickBot="1" x14ac:dyDescent="0.3">
      <c r="A12" s="143"/>
      <c r="B12" s="138"/>
      <c r="C12" s="139"/>
      <c r="D12" s="139"/>
      <c r="E12" s="140"/>
      <c r="F12" s="140"/>
      <c r="G12" s="140"/>
      <c r="H12" s="140"/>
      <c r="I12" s="140"/>
      <c r="J12" s="141"/>
      <c r="K12" s="150"/>
      <c r="L12" s="149"/>
      <c r="M12" s="150"/>
      <c r="N12" s="149"/>
      <c r="O12" s="150"/>
      <c r="P12" s="24"/>
      <c r="Q12" s="25"/>
      <c r="R12" s="25"/>
      <c r="S12" s="25"/>
      <c r="T12" s="25"/>
    </row>
    <row r="13" spans="1:20" ht="15.75" customHeight="1" thickBot="1" x14ac:dyDescent="0.3">
      <c r="A13" s="143"/>
      <c r="B13" s="147" t="s">
        <v>6</v>
      </c>
      <c r="C13" s="139"/>
      <c r="D13" s="139"/>
      <c r="E13" s="140"/>
      <c r="F13" s="140"/>
      <c r="G13" s="140"/>
      <c r="H13" s="140"/>
      <c r="I13" s="140"/>
      <c r="J13" s="141"/>
      <c r="K13" s="151">
        <v>1.6</v>
      </c>
      <c r="L13" s="152">
        <v>1.5</v>
      </c>
      <c r="M13" s="153">
        <v>1.1000000000000001</v>
      </c>
      <c r="N13" s="152">
        <v>1</v>
      </c>
      <c r="O13" s="153">
        <v>0.8</v>
      </c>
      <c r="P13" s="24">
        <v>0.8</v>
      </c>
      <c r="Q13" s="25"/>
      <c r="R13" s="25"/>
      <c r="S13" s="25"/>
      <c r="T13" s="25"/>
    </row>
    <row r="14" spans="1:20" ht="34.5" customHeight="1" thickBot="1" x14ac:dyDescent="0.3">
      <c r="A14" s="143" t="s">
        <v>33</v>
      </c>
      <c r="B14" s="148" t="s">
        <v>24</v>
      </c>
      <c r="C14" s="139"/>
      <c r="D14" s="139"/>
      <c r="E14" s="140"/>
      <c r="F14" s="140"/>
      <c r="G14" s="140"/>
      <c r="H14" s="140"/>
      <c r="I14" s="140"/>
      <c r="J14" s="141"/>
      <c r="K14" s="151">
        <v>1.6</v>
      </c>
      <c r="L14" s="152">
        <v>1.9</v>
      </c>
      <c r="M14" s="153">
        <v>1.4</v>
      </c>
      <c r="N14" s="152">
        <v>1.2</v>
      </c>
      <c r="O14" s="153">
        <v>1</v>
      </c>
      <c r="P14" s="24">
        <v>1</v>
      </c>
      <c r="Q14" s="25"/>
      <c r="R14" s="25"/>
      <c r="S14" s="25"/>
      <c r="T14" s="25"/>
    </row>
    <row r="15" spans="1:20" ht="15.75" customHeight="1" thickBot="1" x14ac:dyDescent="0.3">
      <c r="A15" s="143"/>
      <c r="B15" s="147"/>
      <c r="C15" s="139"/>
      <c r="D15" s="139"/>
      <c r="E15" s="140"/>
      <c r="F15" s="140"/>
      <c r="G15" s="140"/>
      <c r="H15" s="140"/>
      <c r="I15" s="140"/>
      <c r="J15" s="141"/>
      <c r="K15" s="150"/>
      <c r="L15" s="149"/>
      <c r="M15" s="150"/>
      <c r="N15" s="149"/>
      <c r="O15" s="150"/>
      <c r="P15" s="24"/>
      <c r="Q15" s="25"/>
      <c r="R15" s="25"/>
      <c r="S15" s="25"/>
      <c r="T15" s="25"/>
    </row>
    <row r="16" spans="1:20" ht="15.75" customHeight="1" thickBot="1" x14ac:dyDescent="0.3">
      <c r="A16" s="143"/>
      <c r="B16" s="147" t="s">
        <v>6</v>
      </c>
      <c r="C16" s="139"/>
      <c r="D16" s="139"/>
      <c r="E16" s="140"/>
      <c r="F16" s="140"/>
      <c r="G16" s="140"/>
      <c r="H16" s="140"/>
      <c r="I16" s="140"/>
      <c r="J16" s="141"/>
      <c r="K16" s="151">
        <v>1.8</v>
      </c>
      <c r="L16" s="152">
        <v>1.2290672211246658</v>
      </c>
      <c r="M16" s="153">
        <v>0.79629719045051006</v>
      </c>
      <c r="N16" s="152">
        <v>0.64414882742550184</v>
      </c>
      <c r="O16" s="153">
        <v>0.16974368622085331</v>
      </c>
      <c r="P16" s="24">
        <v>0.16974368622085331</v>
      </c>
      <c r="Q16" s="25"/>
      <c r="R16" s="25"/>
      <c r="S16" s="25"/>
      <c r="T16" s="25"/>
    </row>
    <row r="17" spans="1:20" ht="34.5" customHeight="1" thickBot="1" x14ac:dyDescent="0.3">
      <c r="A17" s="143" t="s">
        <v>34</v>
      </c>
      <c r="B17" s="148" t="s">
        <v>24</v>
      </c>
      <c r="C17" s="139"/>
      <c r="D17" s="139"/>
      <c r="E17" s="140"/>
      <c r="F17" s="140"/>
      <c r="G17" s="140"/>
      <c r="H17" s="140"/>
      <c r="I17" s="140"/>
      <c r="J17" s="141"/>
      <c r="K17" s="151">
        <v>1.8</v>
      </c>
      <c r="L17" s="152">
        <v>1.4213609320283016</v>
      </c>
      <c r="M17" s="153">
        <v>1.1721213234218968</v>
      </c>
      <c r="N17" s="152">
        <v>0.96347927536824318</v>
      </c>
      <c r="O17" s="153">
        <v>0.65323035885466485</v>
      </c>
      <c r="P17" s="24">
        <v>0.65323035885466485</v>
      </c>
      <c r="Q17" s="25"/>
      <c r="R17" s="25"/>
      <c r="S17" s="25"/>
      <c r="T17" s="25"/>
    </row>
    <row r="18" spans="1:20" ht="15.75" thickBot="1" x14ac:dyDescent="0.3">
      <c r="A18" s="143"/>
      <c r="B18" s="147"/>
      <c r="C18" s="139"/>
      <c r="D18" s="139"/>
      <c r="E18" s="140"/>
      <c r="F18" s="140"/>
      <c r="G18" s="140"/>
      <c r="H18" s="140"/>
      <c r="I18" s="140"/>
      <c r="J18" s="141"/>
      <c r="K18" s="150"/>
      <c r="L18" s="149"/>
      <c r="M18" s="150"/>
      <c r="N18" s="149"/>
      <c r="O18" s="149"/>
      <c r="P18" s="24"/>
      <c r="Q18" s="25"/>
      <c r="R18" s="25"/>
      <c r="S18" s="25"/>
      <c r="T18" s="25"/>
    </row>
    <row r="19" spans="1:20" ht="15.75" customHeight="1" thickBot="1" x14ac:dyDescent="0.3">
      <c r="A19" s="143"/>
      <c r="B19" s="147" t="s">
        <v>6</v>
      </c>
      <c r="C19" s="139"/>
      <c r="D19" s="139"/>
      <c r="E19" s="140"/>
      <c r="F19" s="140"/>
      <c r="G19" s="140"/>
      <c r="H19" s="140"/>
      <c r="I19" s="140"/>
      <c r="J19" s="141"/>
      <c r="K19" s="151">
        <v>6.7</v>
      </c>
      <c r="L19" s="152">
        <v>6.1</v>
      </c>
      <c r="M19" s="153">
        <v>5.2</v>
      </c>
      <c r="N19" s="152">
        <v>4.5</v>
      </c>
      <c r="O19" s="153">
        <v>4</v>
      </c>
      <c r="P19" s="24">
        <v>4</v>
      </c>
      <c r="Q19" s="25"/>
      <c r="R19" s="25"/>
      <c r="S19" s="25"/>
      <c r="T19" s="25"/>
    </row>
    <row r="20" spans="1:20" ht="34.5" customHeight="1" thickBot="1" x14ac:dyDescent="0.3">
      <c r="A20" s="143" t="s">
        <v>35</v>
      </c>
      <c r="B20" s="148" t="s">
        <v>24</v>
      </c>
      <c r="C20" s="139"/>
      <c r="D20" s="139"/>
      <c r="E20" s="140"/>
      <c r="F20" s="140"/>
      <c r="G20" s="140"/>
      <c r="H20" s="140"/>
      <c r="I20" s="140"/>
      <c r="J20" s="141"/>
      <c r="K20" s="151">
        <v>6.7</v>
      </c>
      <c r="L20" s="152">
        <v>6.1</v>
      </c>
      <c r="M20" s="153">
        <v>5.4</v>
      </c>
      <c r="N20" s="152">
        <v>5</v>
      </c>
      <c r="O20" s="153">
        <v>4.3</v>
      </c>
      <c r="P20" s="24">
        <v>4.3</v>
      </c>
      <c r="Q20" s="25"/>
      <c r="R20" s="25"/>
      <c r="S20" s="25"/>
      <c r="T20" s="25"/>
    </row>
    <row r="21" spans="1:20" ht="15.75" customHeight="1" thickBot="1" x14ac:dyDescent="0.3">
      <c r="A21" s="144"/>
      <c r="B21" s="145" t="s">
        <v>36</v>
      </c>
      <c r="C21" s="139"/>
      <c r="D21" s="139"/>
      <c r="E21" s="140"/>
      <c r="F21" s="140"/>
      <c r="G21" s="140"/>
      <c r="H21" s="140"/>
      <c r="I21" s="140"/>
      <c r="J21" s="141"/>
      <c r="K21" s="136"/>
      <c r="L21" s="135"/>
      <c r="M21" s="135"/>
      <c r="N21" s="135"/>
      <c r="O21" s="135"/>
      <c r="P21" s="24"/>
      <c r="Q21" s="25"/>
      <c r="R21" s="25"/>
      <c r="S21" s="25"/>
      <c r="T21" s="25"/>
    </row>
    <row r="22" spans="1:20" ht="15.75" customHeight="1" thickBot="1" x14ac:dyDescent="0.3">
      <c r="A22" s="155" t="s">
        <v>7</v>
      </c>
      <c r="B22" s="20" t="s">
        <v>6</v>
      </c>
      <c r="C22" s="22">
        <v>216</v>
      </c>
      <c r="D22" s="21">
        <v>233.6</v>
      </c>
      <c r="E22" s="166">
        <v>355.2</v>
      </c>
      <c r="F22" s="166">
        <v>249.1</v>
      </c>
      <c r="G22" s="166">
        <v>271.2</v>
      </c>
      <c r="H22" s="166">
        <v>338.94803158615213</v>
      </c>
      <c r="I22" s="166">
        <v>313.81226050058552</v>
      </c>
      <c r="J22" s="169">
        <f>'[2]Вар. базовый'!$AA$23</f>
        <v>225.61872303306288</v>
      </c>
      <c r="K22" s="157">
        <v>157.4</v>
      </c>
      <c r="L22" s="23">
        <v>166.6</v>
      </c>
      <c r="M22" s="23">
        <v>137</v>
      </c>
      <c r="N22" s="23">
        <v>130.5</v>
      </c>
      <c r="O22" s="23">
        <v>129.69999999999999</v>
      </c>
      <c r="P22" s="28">
        <v>176.62450969890455</v>
      </c>
      <c r="Q22" s="29">
        <v>180.90853151394384</v>
      </c>
      <c r="R22" s="29">
        <v>185.07730513923318</v>
      </c>
      <c r="S22" s="29">
        <v>189.48922388586232</v>
      </c>
      <c r="T22" s="29">
        <v>193.8849493686723</v>
      </c>
    </row>
    <row r="23" spans="1:20" ht="15.75" customHeight="1" thickBot="1" x14ac:dyDescent="0.3">
      <c r="A23" s="156"/>
      <c r="B23" s="26" t="s">
        <v>29</v>
      </c>
      <c r="C23" s="22"/>
      <c r="D23" s="21"/>
      <c r="E23" s="167"/>
      <c r="F23" s="167"/>
      <c r="G23" s="167"/>
      <c r="H23" s="167"/>
      <c r="I23" s="167"/>
      <c r="J23" s="170"/>
      <c r="K23" s="158"/>
      <c r="L23" s="23">
        <v>172.3</v>
      </c>
      <c r="M23" s="23">
        <v>155</v>
      </c>
      <c r="N23" s="23">
        <v>153.30000000000001</v>
      </c>
      <c r="O23" s="23">
        <v>155.19999999999999</v>
      </c>
      <c r="P23" s="28"/>
      <c r="Q23" s="29"/>
      <c r="R23" s="29"/>
      <c r="S23" s="29"/>
      <c r="T23" s="29"/>
    </row>
    <row r="24" spans="1:20" ht="15.75" customHeight="1" thickBot="1" x14ac:dyDescent="0.3">
      <c r="A24" s="156"/>
      <c r="B24" s="26" t="s">
        <v>30</v>
      </c>
      <c r="C24" s="127"/>
      <c r="D24" s="127"/>
      <c r="E24" s="167"/>
      <c r="F24" s="167"/>
      <c r="G24" s="167"/>
      <c r="H24" s="167"/>
      <c r="I24" s="167"/>
      <c r="J24" s="170"/>
      <c r="K24" s="158"/>
      <c r="L24" s="130">
        <v>172.3</v>
      </c>
      <c r="M24" s="130">
        <v>155</v>
      </c>
      <c r="N24" s="130">
        <v>153.4</v>
      </c>
      <c r="O24" s="130">
        <v>155.19999999999999</v>
      </c>
      <c r="P24" s="28"/>
      <c r="Q24" s="29"/>
      <c r="R24" s="29"/>
      <c r="S24" s="29"/>
      <c r="T24" s="29"/>
    </row>
    <row r="25" spans="1:20" ht="15.75" customHeight="1" thickBot="1" x14ac:dyDescent="0.3">
      <c r="A25" s="159" t="s">
        <v>8</v>
      </c>
      <c r="B25" s="20" t="s">
        <v>6</v>
      </c>
      <c r="C25" s="30">
        <v>244.5</v>
      </c>
      <c r="D25" s="30">
        <v>266.3</v>
      </c>
      <c r="E25" s="166">
        <v>408.7</v>
      </c>
      <c r="F25" s="166">
        <v>286.39999999999998</v>
      </c>
      <c r="G25" s="166">
        <v>310.89999999999998</v>
      </c>
      <c r="H25" s="166">
        <v>382.31324469235028</v>
      </c>
      <c r="I25" s="166">
        <f>'[2]Вар. базовый'!$X$24</f>
        <v>346.17059104455655</v>
      </c>
      <c r="J25" s="169">
        <f>'[2]Вар. базовый'!$AA$24</f>
        <v>245.38040151746759</v>
      </c>
      <c r="K25" s="157">
        <f>[3]Свод!G5</f>
        <v>167.66869866871903</v>
      </c>
      <c r="L25" s="130">
        <f>[4]Свод!H5</f>
        <v>176.72860143056613</v>
      </c>
      <c r="M25" s="130">
        <f>[4]Свод!I5</f>
        <v>145.11750257886857</v>
      </c>
      <c r="N25" s="130">
        <f>[4]Свод!J5</f>
        <v>138.02549999999999</v>
      </c>
      <c r="O25" s="130">
        <f>[4]Свод!K5</f>
        <v>136.90049999999999</v>
      </c>
      <c r="P25" s="32">
        <v>183.49162204805668</v>
      </c>
      <c r="Q25" s="33">
        <v>187.86047019205802</v>
      </c>
      <c r="R25" s="34">
        <v>192.22931833605938</v>
      </c>
      <c r="S25" s="33">
        <v>196.59816648006071</v>
      </c>
      <c r="T25" s="32">
        <v>200.96701462406207</v>
      </c>
    </row>
    <row r="26" spans="1:20" ht="15.75" customHeight="1" thickBot="1" x14ac:dyDescent="0.3">
      <c r="A26" s="160"/>
      <c r="B26" s="26" t="s">
        <v>29</v>
      </c>
      <c r="C26" s="21"/>
      <c r="D26" s="21"/>
      <c r="E26" s="167"/>
      <c r="F26" s="167"/>
      <c r="G26" s="167"/>
      <c r="H26" s="167"/>
      <c r="I26" s="167"/>
      <c r="J26" s="170"/>
      <c r="K26" s="158"/>
      <c r="L26" s="23">
        <f>[3]Свод!H5</f>
        <v>182.59266207756039</v>
      </c>
      <c r="M26" s="130">
        <f>[3]Свод!I5</f>
        <v>164.15270852741068</v>
      </c>
      <c r="N26" s="130">
        <f>[3]Свод!J5</f>
        <v>162.21162046305008</v>
      </c>
      <c r="O26" s="130">
        <f>[3]Свод!K5</f>
        <v>163.81638414230508</v>
      </c>
      <c r="P26" s="35"/>
      <c r="Q26" s="29"/>
      <c r="R26" s="28"/>
      <c r="S26" s="29"/>
      <c r="T26" s="35"/>
    </row>
    <row r="27" spans="1:20" ht="15.75" customHeight="1" thickBot="1" x14ac:dyDescent="0.3">
      <c r="A27" s="160"/>
      <c r="B27" s="27" t="s">
        <v>30</v>
      </c>
      <c r="C27" s="21"/>
      <c r="D27" s="21"/>
      <c r="E27" s="168"/>
      <c r="F27" s="168"/>
      <c r="G27" s="168"/>
      <c r="H27" s="168"/>
      <c r="I27" s="168"/>
      <c r="J27" s="171"/>
      <c r="K27" s="158"/>
      <c r="L27" s="23">
        <f>[5]Свод!H5</f>
        <v>182.59311174989384</v>
      </c>
      <c r="M27" s="130">
        <f>[5]Свод!I5</f>
        <v>164.31333369542992</v>
      </c>
      <c r="N27" s="130">
        <f>[5]Свод!J5</f>
        <v>162.23402652506968</v>
      </c>
      <c r="O27" s="130">
        <f>[5]Свод!K5</f>
        <v>163.78230122994577</v>
      </c>
      <c r="P27" s="36"/>
      <c r="Q27" s="37"/>
      <c r="R27" s="36"/>
      <c r="S27" s="37"/>
      <c r="T27" s="37"/>
    </row>
    <row r="28" spans="1:20" ht="15.75" hidden="1" customHeight="1" thickBot="1" x14ac:dyDescent="0.3">
      <c r="A28" s="160"/>
      <c r="B28" s="26" t="s">
        <v>37</v>
      </c>
      <c r="C28" s="127"/>
      <c r="D28" s="127"/>
      <c r="E28" s="128"/>
      <c r="F28" s="128"/>
      <c r="G28" s="128"/>
      <c r="H28" s="128"/>
      <c r="I28" s="128"/>
      <c r="J28" s="129"/>
      <c r="K28" s="158"/>
      <c r="L28" s="130" t="e">
        <f>[6]Свод!H5</f>
        <v>#REF!</v>
      </c>
      <c r="M28" s="130">
        <f>[7]Свод!I5</f>
        <v>180.10703214458599</v>
      </c>
      <c r="N28" s="130">
        <f>[7]Свод!J5</f>
        <v>181.41506175000001</v>
      </c>
      <c r="O28" s="130">
        <f>[7]Свод!K5</f>
        <v>183.74157330000003</v>
      </c>
      <c r="P28" s="84"/>
      <c r="Q28" s="85"/>
      <c r="R28" s="84"/>
      <c r="S28" s="85"/>
      <c r="T28" s="85"/>
    </row>
    <row r="29" spans="1:20" ht="15.75" hidden="1" customHeight="1" thickBot="1" x14ac:dyDescent="0.3">
      <c r="A29" s="161"/>
      <c r="B29" s="27"/>
      <c r="C29" s="127"/>
      <c r="D29" s="127"/>
      <c r="E29" s="128"/>
      <c r="F29" s="128"/>
      <c r="G29" s="128"/>
      <c r="H29" s="128"/>
      <c r="I29" s="128"/>
      <c r="J29" s="129"/>
      <c r="K29" s="162"/>
      <c r="L29" s="130" t="e">
        <f>[6]Свод!H5</f>
        <v>#REF!</v>
      </c>
      <c r="M29" s="130">
        <f>[8]Свод!I5</f>
        <v>179.93863550573249</v>
      </c>
      <c r="N29" s="130">
        <f>[8]Свод!J5</f>
        <v>181.93611375000003</v>
      </c>
      <c r="O29" s="130">
        <f>[8]Свод!K5</f>
        <v>184.26078429999998</v>
      </c>
      <c r="P29" s="84"/>
      <c r="Q29" s="85"/>
      <c r="R29" s="84"/>
      <c r="S29" s="85"/>
      <c r="T29" s="85"/>
    </row>
    <row r="30" spans="1:20" ht="21.75" customHeight="1" thickBot="1" x14ac:dyDescent="0.3">
      <c r="A30" s="172" t="s">
        <v>9</v>
      </c>
      <c r="B30" s="26" t="s">
        <v>6</v>
      </c>
      <c r="C30" s="38">
        <v>1.26</v>
      </c>
      <c r="D30" s="38">
        <v>1.37</v>
      </c>
      <c r="E30" s="39">
        <v>1.47</v>
      </c>
      <c r="F30" s="40">
        <v>1.39</v>
      </c>
      <c r="G30" s="40">
        <v>1.33</v>
      </c>
      <c r="H30" s="40">
        <v>1.3920683333333332</v>
      </c>
      <c r="I30" s="40">
        <f>[9]p3!$CS$247</f>
        <v>1.32862875</v>
      </c>
      <c r="J30" s="41">
        <v>1.1100000000000001</v>
      </c>
      <c r="K30" s="163">
        <v>1.1100000000000001</v>
      </c>
      <c r="L30" s="133">
        <v>1.06</v>
      </c>
      <c r="M30" s="133">
        <v>1.05</v>
      </c>
      <c r="N30" s="134">
        <v>1.05</v>
      </c>
      <c r="O30" s="133">
        <v>1.05</v>
      </c>
      <c r="P30" s="42"/>
      <c r="Q30" s="43"/>
      <c r="R30" s="42"/>
      <c r="S30" s="43"/>
      <c r="T30" s="43"/>
    </row>
    <row r="31" spans="1:20" ht="21.75" customHeight="1" thickBot="1" x14ac:dyDescent="0.3">
      <c r="A31" s="173"/>
      <c r="B31" s="26" t="s">
        <v>29</v>
      </c>
      <c r="C31" s="38">
        <v>1.26</v>
      </c>
      <c r="D31" s="38">
        <v>1.37</v>
      </c>
      <c r="E31" s="44">
        <v>1.47</v>
      </c>
      <c r="F31" s="45">
        <v>1.39</v>
      </c>
      <c r="G31" s="45">
        <v>1.33</v>
      </c>
      <c r="H31" s="45">
        <v>1.3920683333333332</v>
      </c>
      <c r="I31" s="45">
        <f>[9]p3!$CS$247</f>
        <v>1.32862875</v>
      </c>
      <c r="J31" s="23">
        <f>[9]p3!$CS$259</f>
        <v>1.0676666666666668</v>
      </c>
      <c r="K31" s="164"/>
      <c r="L31" s="133">
        <v>1.06</v>
      </c>
      <c r="M31" s="133">
        <v>1.05</v>
      </c>
      <c r="N31" s="133">
        <v>1.05</v>
      </c>
      <c r="O31" s="133">
        <v>1.05</v>
      </c>
      <c r="P31" s="36"/>
      <c r="Q31" s="37"/>
      <c r="R31" s="36"/>
      <c r="S31" s="37"/>
      <c r="T31" s="37"/>
    </row>
    <row r="32" spans="1:20" ht="21.75" customHeight="1" thickBot="1" x14ac:dyDescent="0.3">
      <c r="A32" s="174"/>
      <c r="B32" s="27" t="s">
        <v>30</v>
      </c>
      <c r="C32" s="38">
        <v>1.26</v>
      </c>
      <c r="D32" s="38">
        <v>1.37</v>
      </c>
      <c r="E32" s="46">
        <v>1.47</v>
      </c>
      <c r="F32" s="47">
        <v>1.39</v>
      </c>
      <c r="G32" s="47">
        <v>1.33</v>
      </c>
      <c r="H32" s="47">
        <v>1.3920683333333332</v>
      </c>
      <c r="I32" s="47">
        <f>[9]p3!$CS$247</f>
        <v>1.32862875</v>
      </c>
      <c r="J32" s="23">
        <f>[10]p3!$CS$259</f>
        <v>1.0676666666666668</v>
      </c>
      <c r="K32" s="165"/>
      <c r="L32" s="133">
        <v>1.06</v>
      </c>
      <c r="M32" s="133">
        <v>1.05</v>
      </c>
      <c r="N32" s="134">
        <v>1.05</v>
      </c>
      <c r="O32" s="133">
        <v>1.05</v>
      </c>
      <c r="P32" s="36"/>
      <c r="Q32" s="37"/>
      <c r="R32" s="36"/>
      <c r="S32" s="37"/>
      <c r="T32" s="37"/>
    </row>
    <row r="33" spans="1:20" ht="15.75" customHeight="1" thickBot="1" x14ac:dyDescent="0.3">
      <c r="A33" s="172" t="s">
        <v>10</v>
      </c>
      <c r="B33" s="20" t="s">
        <v>6</v>
      </c>
      <c r="C33" s="48">
        <v>248.5</v>
      </c>
      <c r="D33" s="48">
        <v>258.60000000000002</v>
      </c>
      <c r="E33" s="186">
        <v>243.1</v>
      </c>
      <c r="F33" s="189">
        <v>247.6</v>
      </c>
      <c r="G33" s="183">
        <v>250.5</v>
      </c>
      <c r="H33" s="183">
        <v>244.338740436146</v>
      </c>
      <c r="I33" s="183">
        <v>223.5</v>
      </c>
      <c r="J33" s="169">
        <f>'[11]Condition ТЭК'!$C$20</f>
        <v>244.48500000000004</v>
      </c>
      <c r="K33" s="157">
        <v>254.8</v>
      </c>
      <c r="L33" s="23">
        <v>257.7</v>
      </c>
      <c r="M33" s="23">
        <v>266.7</v>
      </c>
      <c r="N33" s="23">
        <v>268.7</v>
      </c>
      <c r="O33" s="23">
        <v>270.7</v>
      </c>
      <c r="P33" s="36">
        <f>[12]Свод!K11</f>
        <v>266.90000000000003</v>
      </c>
      <c r="Q33" s="37">
        <f>[12]Свод!L11</f>
        <v>266.50000000000006</v>
      </c>
      <c r="R33" s="37">
        <f>[12]Свод!M11</f>
        <v>266.10000000000008</v>
      </c>
      <c r="S33" s="37">
        <f>[12]Свод!N11</f>
        <v>265.7000000000001</v>
      </c>
      <c r="T33" s="37">
        <f>[12]Свод!O11</f>
        <v>265.30000000000013</v>
      </c>
    </row>
    <row r="34" spans="1:20" ht="15.75" customHeight="1" thickBot="1" x14ac:dyDescent="0.3">
      <c r="A34" s="173"/>
      <c r="B34" s="26" t="s">
        <v>29</v>
      </c>
      <c r="C34" s="48"/>
      <c r="D34" s="48"/>
      <c r="E34" s="187"/>
      <c r="F34" s="190"/>
      <c r="G34" s="184"/>
      <c r="H34" s="184"/>
      <c r="I34" s="184"/>
      <c r="J34" s="170"/>
      <c r="K34" s="158"/>
      <c r="L34" s="23">
        <v>257.7</v>
      </c>
      <c r="M34" s="154">
        <v>266.7</v>
      </c>
      <c r="N34" s="154">
        <v>268.7</v>
      </c>
      <c r="O34" s="154">
        <v>270.7</v>
      </c>
      <c r="P34" s="36"/>
      <c r="Q34" s="37"/>
      <c r="R34" s="37"/>
      <c r="S34" s="37"/>
      <c r="T34" s="37"/>
    </row>
    <row r="35" spans="1:20" ht="15.75" customHeight="1" thickBot="1" x14ac:dyDescent="0.3">
      <c r="A35" s="174"/>
      <c r="B35" s="27" t="s">
        <v>30</v>
      </c>
      <c r="C35" s="49"/>
      <c r="D35" s="49"/>
      <c r="E35" s="188"/>
      <c r="F35" s="191"/>
      <c r="G35" s="185"/>
      <c r="H35" s="185"/>
      <c r="I35" s="185"/>
      <c r="J35" s="171"/>
      <c r="K35" s="162"/>
      <c r="L35" s="23">
        <v>257.7</v>
      </c>
      <c r="M35" s="23">
        <v>266.7</v>
      </c>
      <c r="N35" s="23">
        <v>266.7</v>
      </c>
      <c r="O35" s="23">
        <v>266.7</v>
      </c>
      <c r="P35" s="36">
        <f>[13]Свод!K11</f>
        <v>261</v>
      </c>
      <c r="Q35" s="37">
        <f>[13]Свод!L11</f>
        <v>260.5</v>
      </c>
      <c r="R35" s="37">
        <f>[13]Свод!M11</f>
        <v>260</v>
      </c>
      <c r="S35" s="37">
        <f>[13]Свод!N11</f>
        <v>260.8</v>
      </c>
      <c r="T35" s="37">
        <f>[13]Свод!O11</f>
        <v>261</v>
      </c>
    </row>
    <row r="36" spans="1:20" ht="15" customHeight="1" thickBot="1" x14ac:dyDescent="0.3">
      <c r="A36" s="172" t="s">
        <v>11</v>
      </c>
      <c r="B36" s="20" t="s">
        <v>6</v>
      </c>
      <c r="C36" s="48">
        <v>202.8</v>
      </c>
      <c r="D36" s="48">
        <v>191.9</v>
      </c>
      <c r="E36" s="186">
        <v>195.4</v>
      </c>
      <c r="F36" s="189">
        <v>168.3</v>
      </c>
      <c r="G36" s="183">
        <v>177.9</v>
      </c>
      <c r="H36" s="183">
        <v>189.8</v>
      </c>
      <c r="I36" s="183">
        <v>174.3</v>
      </c>
      <c r="J36" s="169">
        <v>185.5</v>
      </c>
      <c r="K36" s="157">
        <v>198.7</v>
      </c>
      <c r="L36" s="23">
        <v>197.3</v>
      </c>
      <c r="M36" s="23">
        <v>197.4</v>
      </c>
      <c r="N36" s="23">
        <v>202.4</v>
      </c>
      <c r="O36" s="23">
        <v>206.4</v>
      </c>
      <c r="P36" s="36">
        <f>[12]Свод!K12</f>
        <v>193.8</v>
      </c>
      <c r="Q36" s="37">
        <f>[12]Свод!L12</f>
        <v>193.60000000000002</v>
      </c>
      <c r="R36" s="37">
        <f>[12]Свод!M12</f>
        <v>193.40000000000003</v>
      </c>
      <c r="S36" s="37">
        <f>[12]Свод!N12</f>
        <v>193.20000000000005</v>
      </c>
      <c r="T36" s="37">
        <f>[12]Свод!O12</f>
        <v>193.00000000000006</v>
      </c>
    </row>
    <row r="37" spans="1:20" ht="15" customHeight="1" thickBot="1" x14ac:dyDescent="0.3">
      <c r="A37" s="173"/>
      <c r="B37" s="26" t="s">
        <v>29</v>
      </c>
      <c r="C37" s="48"/>
      <c r="D37" s="48"/>
      <c r="E37" s="187"/>
      <c r="F37" s="190"/>
      <c r="G37" s="184"/>
      <c r="H37" s="184"/>
      <c r="I37" s="184"/>
      <c r="J37" s="170"/>
      <c r="K37" s="158"/>
      <c r="L37" s="23">
        <v>197.3</v>
      </c>
      <c r="M37" s="154">
        <v>197.4</v>
      </c>
      <c r="N37" s="154">
        <v>202.4</v>
      </c>
      <c r="O37" s="154">
        <v>206.4</v>
      </c>
      <c r="P37" s="36">
        <f t="shared" ref="P37:T37" si="0">P36</f>
        <v>193.8</v>
      </c>
      <c r="Q37" s="37">
        <f t="shared" si="0"/>
        <v>193.60000000000002</v>
      </c>
      <c r="R37" s="37">
        <f t="shared" si="0"/>
        <v>193.40000000000003</v>
      </c>
      <c r="S37" s="37">
        <f t="shared" si="0"/>
        <v>193.20000000000005</v>
      </c>
      <c r="T37" s="37">
        <f t="shared" si="0"/>
        <v>193.00000000000006</v>
      </c>
    </row>
    <row r="38" spans="1:20" ht="15.75" customHeight="1" thickBot="1" x14ac:dyDescent="0.3">
      <c r="A38" s="174"/>
      <c r="B38" s="27" t="s">
        <v>30</v>
      </c>
      <c r="C38" s="49"/>
      <c r="D38" s="49"/>
      <c r="E38" s="188"/>
      <c r="F38" s="191"/>
      <c r="G38" s="185"/>
      <c r="H38" s="185"/>
      <c r="I38" s="185"/>
      <c r="J38" s="171"/>
      <c r="K38" s="162"/>
      <c r="L38" s="23">
        <v>197.3</v>
      </c>
      <c r="M38" s="23">
        <v>200.2</v>
      </c>
      <c r="N38" s="23">
        <v>207.7</v>
      </c>
      <c r="O38" s="23">
        <v>210.4</v>
      </c>
      <c r="P38" s="36">
        <f>[13]Свод!K12</f>
        <v>191.66194999999999</v>
      </c>
      <c r="Q38" s="37">
        <f>[13]Свод!L12</f>
        <v>194.34194999999997</v>
      </c>
      <c r="R38" s="37">
        <f>[13]Свод!M12</f>
        <v>196.5</v>
      </c>
      <c r="S38" s="37">
        <f>[13]Свод!N12</f>
        <v>199.9</v>
      </c>
      <c r="T38" s="37">
        <f>[13]Свод!O12</f>
        <v>205.60000000000002</v>
      </c>
    </row>
    <row r="39" spans="1:20" ht="18.75" customHeight="1" thickBot="1" x14ac:dyDescent="0.3">
      <c r="A39" s="172" t="s">
        <v>12</v>
      </c>
      <c r="B39" s="20" t="s">
        <v>6</v>
      </c>
      <c r="C39" s="48"/>
      <c r="D39" s="48"/>
      <c r="E39" s="192">
        <v>5.9999999999999995E-4</v>
      </c>
      <c r="F39" s="189">
        <v>3.8</v>
      </c>
      <c r="G39" s="183">
        <v>10.7</v>
      </c>
      <c r="H39" s="183">
        <v>10.271830301</v>
      </c>
      <c r="I39" s="183">
        <v>9.2066500559999991</v>
      </c>
      <c r="J39" s="169">
        <f>'[11]Condition ТЭК'!$C$13</f>
        <v>9.6016916510000012</v>
      </c>
      <c r="K39" s="157">
        <v>10.9</v>
      </c>
      <c r="L39" s="23">
        <v>9.9264705882352935</v>
      </c>
      <c r="M39" s="23">
        <v>13.673529411764704</v>
      </c>
      <c r="N39" s="23">
        <v>15.726470588235294</v>
      </c>
      <c r="O39" s="23">
        <v>20.826470588235296</v>
      </c>
      <c r="P39" s="36">
        <f>[12]Свод!K13</f>
        <v>55</v>
      </c>
      <c r="Q39" s="37">
        <f>[12]Свод!L13</f>
        <v>59.125460665163779</v>
      </c>
      <c r="R39" s="37">
        <f>[12]Свод!M13</f>
        <v>58.85046066516378</v>
      </c>
      <c r="S39" s="37">
        <f>[12]Свод!N13</f>
        <v>58.85046066516378</v>
      </c>
      <c r="T39" s="37">
        <f>[12]Свод!O13</f>
        <v>58.85046066516378</v>
      </c>
    </row>
    <row r="40" spans="1:20" ht="18.75" customHeight="1" thickBot="1" x14ac:dyDescent="0.3">
      <c r="A40" s="173"/>
      <c r="B40" s="26" t="s">
        <v>29</v>
      </c>
      <c r="C40" s="48"/>
      <c r="D40" s="48"/>
      <c r="E40" s="193"/>
      <c r="F40" s="190"/>
      <c r="G40" s="184"/>
      <c r="H40" s="184"/>
      <c r="I40" s="184"/>
      <c r="J40" s="170"/>
      <c r="K40" s="158"/>
      <c r="L40" s="23">
        <v>9.9264705882352935</v>
      </c>
      <c r="M40" s="154">
        <v>13.673529411764704</v>
      </c>
      <c r="N40" s="154">
        <v>15.726470588235294</v>
      </c>
      <c r="O40" s="154">
        <v>20.826470588235296</v>
      </c>
      <c r="P40" s="36"/>
      <c r="Q40" s="37"/>
      <c r="R40" s="37"/>
      <c r="S40" s="37"/>
      <c r="T40" s="37"/>
    </row>
    <row r="41" spans="1:20" ht="18.75" customHeight="1" thickBot="1" x14ac:dyDescent="0.3">
      <c r="A41" s="174"/>
      <c r="B41" s="27" t="s">
        <v>30</v>
      </c>
      <c r="C41" s="49"/>
      <c r="D41" s="49"/>
      <c r="E41" s="194"/>
      <c r="F41" s="191"/>
      <c r="G41" s="185"/>
      <c r="H41" s="185"/>
      <c r="I41" s="185"/>
      <c r="J41" s="171"/>
      <c r="K41" s="162"/>
      <c r="L41" s="23">
        <v>9.9264705882352935</v>
      </c>
      <c r="M41" s="23">
        <v>14.423529411764704</v>
      </c>
      <c r="N41" s="23">
        <v>19.326470588235296</v>
      </c>
      <c r="O41" s="23">
        <v>25.126470588235293</v>
      </c>
      <c r="P41" s="36">
        <f>[13]Свод!K13</f>
        <v>59.125460665163786</v>
      </c>
      <c r="Q41" s="37">
        <f>[13]Свод!L13</f>
        <v>59.125460665163779</v>
      </c>
      <c r="R41" s="37">
        <f>[13]Свод!M13</f>
        <v>58.85046066516378</v>
      </c>
      <c r="S41" s="37">
        <f>[13]Свод!N13</f>
        <v>58.85046066516378</v>
      </c>
      <c r="T41" s="37">
        <f>[13]Свод!O13</f>
        <v>58.85046066516378</v>
      </c>
    </row>
    <row r="42" spans="1:20" ht="17.25" customHeight="1" thickBot="1" x14ac:dyDescent="0.3">
      <c r="A42" s="172" t="s">
        <v>13</v>
      </c>
      <c r="B42" s="20" t="s">
        <v>6</v>
      </c>
      <c r="C42" s="48">
        <v>103.5</v>
      </c>
      <c r="D42" s="48">
        <v>112.2</v>
      </c>
      <c r="E42" s="186">
        <v>118</v>
      </c>
      <c r="F42" s="189">
        <v>124.5</v>
      </c>
      <c r="G42" s="183">
        <v>133.1</v>
      </c>
      <c r="H42" s="183">
        <v>132.091814013744</v>
      </c>
      <c r="I42" s="183">
        <v>165.33600000000001</v>
      </c>
      <c r="J42" s="169">
        <v>171.7</v>
      </c>
      <c r="K42" s="157">
        <v>156</v>
      </c>
      <c r="L42" s="23">
        <v>154</v>
      </c>
      <c r="M42" s="23">
        <v>157</v>
      </c>
      <c r="N42" s="23">
        <v>151</v>
      </c>
      <c r="O42" s="23">
        <v>149</v>
      </c>
      <c r="P42" s="36">
        <f>[12]Свод!K14</f>
        <v>146.5</v>
      </c>
      <c r="Q42" s="37">
        <f>[12]Свод!L14</f>
        <v>145</v>
      </c>
      <c r="R42" s="37">
        <f>[12]Свод!M14</f>
        <v>141.6</v>
      </c>
      <c r="S42" s="37">
        <f>[12]Свод!N14</f>
        <v>138.4</v>
      </c>
      <c r="T42" s="37">
        <f>[12]Свод!O14</f>
        <v>135.1</v>
      </c>
    </row>
    <row r="43" spans="1:20" ht="17.25" customHeight="1" thickBot="1" x14ac:dyDescent="0.3">
      <c r="A43" s="173"/>
      <c r="B43" s="26" t="s">
        <v>29</v>
      </c>
      <c r="C43" s="50"/>
      <c r="D43" s="50"/>
      <c r="E43" s="187"/>
      <c r="F43" s="190"/>
      <c r="G43" s="184"/>
      <c r="H43" s="184"/>
      <c r="I43" s="184"/>
      <c r="J43" s="170"/>
      <c r="K43" s="158"/>
      <c r="L43" s="23">
        <v>154</v>
      </c>
      <c r="M43" s="23">
        <v>156</v>
      </c>
      <c r="N43" s="23">
        <v>150</v>
      </c>
      <c r="O43" s="23">
        <v>151</v>
      </c>
      <c r="P43" s="36"/>
      <c r="Q43" s="37"/>
      <c r="R43" s="37"/>
      <c r="S43" s="37"/>
      <c r="T43" s="37"/>
    </row>
    <row r="44" spans="1:20" ht="17.25" customHeight="1" thickBot="1" x14ac:dyDescent="0.3">
      <c r="A44" s="174"/>
      <c r="B44" s="26" t="s">
        <v>30</v>
      </c>
      <c r="C44" s="50"/>
      <c r="D44" s="50"/>
      <c r="E44" s="188"/>
      <c r="F44" s="191"/>
      <c r="G44" s="185"/>
      <c r="H44" s="185"/>
      <c r="I44" s="185"/>
      <c r="J44" s="171"/>
      <c r="K44" s="162"/>
      <c r="L44" s="23">
        <v>154</v>
      </c>
      <c r="M44" s="23">
        <v>148</v>
      </c>
      <c r="N44" s="23">
        <v>152</v>
      </c>
      <c r="O44" s="31">
        <v>152</v>
      </c>
      <c r="P44" s="51">
        <f>[13]Свод!K14</f>
        <v>146.5</v>
      </c>
      <c r="Q44" s="52">
        <f>[13]Свод!L14</f>
        <v>145</v>
      </c>
      <c r="R44" s="52">
        <f>[13]Свод!M14</f>
        <v>141.6</v>
      </c>
      <c r="S44" s="52">
        <f>[13]Свод!N14</f>
        <v>138.4</v>
      </c>
      <c r="T44" s="52">
        <f>[13]Свод!O14</f>
        <v>135.1</v>
      </c>
    </row>
    <row r="45" spans="1:20" ht="20.25" customHeight="1" thickBot="1" x14ac:dyDescent="0.3">
      <c r="A45" s="9" t="s">
        <v>14</v>
      </c>
      <c r="B45" s="126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4"/>
      <c r="P45" s="55"/>
      <c r="Q45" s="56"/>
      <c r="R45" s="57"/>
      <c r="S45" s="56"/>
      <c r="T45" s="55"/>
    </row>
    <row r="46" spans="1:20" ht="15" customHeight="1" thickBot="1" x14ac:dyDescent="0.3">
      <c r="A46" s="58" t="s">
        <v>15</v>
      </c>
      <c r="B46" s="131" t="s">
        <v>25</v>
      </c>
      <c r="C46" s="106">
        <v>9</v>
      </c>
      <c r="D46" s="106" t="s">
        <v>16</v>
      </c>
      <c r="E46" s="186">
        <v>13.3</v>
      </c>
      <c r="F46" s="189">
        <v>8.8000000000000007</v>
      </c>
      <c r="G46" s="183">
        <v>8.8000000000000007</v>
      </c>
      <c r="H46" s="183">
        <v>6.0999999999999943</v>
      </c>
      <c r="I46" s="183">
        <v>11.400000000000006</v>
      </c>
      <c r="J46" s="183">
        <v>12.900000000000006</v>
      </c>
      <c r="K46" s="58"/>
      <c r="L46" s="132">
        <v>3.8165219740894543</v>
      </c>
      <c r="M46" s="132">
        <v>3.9901046154143529</v>
      </c>
      <c r="N46" s="132">
        <v>3.9921999205941887</v>
      </c>
      <c r="O46" s="132">
        <v>3.996266255003377</v>
      </c>
      <c r="P46" s="59">
        <f>'[1]Б. вар.'!V9-100</f>
        <v>-100</v>
      </c>
      <c r="Q46" s="60">
        <f>'[1]Б. вар.'!W9-100</f>
        <v>-100</v>
      </c>
      <c r="R46" s="60">
        <f>'[1]Б. вар.'!X9-100</f>
        <v>-100</v>
      </c>
      <c r="S46" s="60">
        <f>'[1]Б. вар.'!Y9-100</f>
        <v>-100</v>
      </c>
      <c r="T46" s="60">
        <f>'[1]Б. вар.'!Z9-100</f>
        <v>-100</v>
      </c>
    </row>
    <row r="47" spans="1:20" ht="15" customHeight="1" thickBot="1" x14ac:dyDescent="0.3">
      <c r="A47" s="195" t="s">
        <v>17</v>
      </c>
      <c r="B47" s="26" t="s">
        <v>26</v>
      </c>
      <c r="C47" s="106"/>
      <c r="D47" s="106"/>
      <c r="E47" s="187"/>
      <c r="F47" s="190"/>
      <c r="G47" s="184"/>
      <c r="H47" s="184"/>
      <c r="I47" s="184"/>
      <c r="J47" s="170"/>
      <c r="K47" s="158">
        <f>'[14]Б. вар.'!Q9-100</f>
        <v>5.386263468286316</v>
      </c>
      <c r="L47" s="61">
        <v>3.8165219740894543</v>
      </c>
      <c r="M47" s="103">
        <v>3.9901046154143529</v>
      </c>
      <c r="N47" s="103">
        <v>3.9921999205941887</v>
      </c>
      <c r="O47" s="103">
        <v>3.996266255003377</v>
      </c>
      <c r="P47" s="63">
        <f>'[15]Б. вар.'!V$8-100</f>
        <v>3.5999999999999943</v>
      </c>
      <c r="Q47" s="64">
        <f>'[15]Б. вар.'!W$8-100</f>
        <v>3.5</v>
      </c>
      <c r="R47" s="64">
        <f>'[15]Б. вар.'!X$8-100</f>
        <v>3.2999999999999972</v>
      </c>
      <c r="S47" s="64">
        <f>'[15]Б. вар.'!Y$8-100</f>
        <v>3.2000000000000028</v>
      </c>
      <c r="T47" s="64">
        <f>'[15]Б. вар.'!Z$8-100</f>
        <v>3.0999999999999943</v>
      </c>
    </row>
    <row r="48" spans="1:20" ht="15" hidden="1" customHeight="1" thickBot="1" x14ac:dyDescent="0.3">
      <c r="A48" s="195"/>
      <c r="B48" s="26" t="s">
        <v>27</v>
      </c>
      <c r="C48" s="106"/>
      <c r="D48" s="106"/>
      <c r="E48" s="187"/>
      <c r="F48" s="190"/>
      <c r="G48" s="184"/>
      <c r="H48" s="184"/>
      <c r="I48" s="184"/>
      <c r="J48" s="170"/>
      <c r="K48" s="158"/>
      <c r="L48" s="100">
        <v>3.6600389982333041</v>
      </c>
      <c r="M48" s="103">
        <v>3.9792136249476044</v>
      </c>
      <c r="N48" s="103">
        <v>3.9781811919684458</v>
      </c>
      <c r="O48" s="103">
        <v>3.9855236195987516</v>
      </c>
      <c r="P48" s="63"/>
      <c r="Q48" s="64"/>
      <c r="R48" s="64"/>
      <c r="S48" s="64"/>
      <c r="T48" s="64"/>
    </row>
    <row r="49" spans="1:20" ht="15.75" hidden="1" customHeight="1" thickBot="1" x14ac:dyDescent="0.3">
      <c r="A49" s="195"/>
      <c r="B49" s="26" t="s">
        <v>28</v>
      </c>
      <c r="C49" s="106"/>
      <c r="D49" s="106"/>
      <c r="E49" s="187"/>
      <c r="F49" s="190"/>
      <c r="G49" s="184"/>
      <c r="H49" s="184"/>
      <c r="I49" s="184"/>
      <c r="J49" s="170"/>
      <c r="K49" s="158"/>
      <c r="L49" s="103">
        <v>3.6600389982333041</v>
      </c>
      <c r="M49" s="103">
        <v>3.54633593790129</v>
      </c>
      <c r="N49" s="103">
        <v>4.4552710995944267</v>
      </c>
      <c r="O49" s="103">
        <v>3.9929872138085472</v>
      </c>
      <c r="P49" s="66">
        <f>'[16]Ц. вар.'!V$8-100</f>
        <v>3.5999999999999943</v>
      </c>
      <c r="Q49" s="67">
        <f>'[16]Ц. вар.'!W$8-100</f>
        <v>3.5</v>
      </c>
      <c r="R49" s="67">
        <f>'[16]Ц. вар.'!X$8-100</f>
        <v>3.2999999999999972</v>
      </c>
      <c r="S49" s="67">
        <f>'[16]Ц. вар.'!Y$8-100</f>
        <v>3.2000000000000028</v>
      </c>
      <c r="T49" s="67">
        <f>'[16]Ц. вар.'!Z$8-100</f>
        <v>3.0999999999999943</v>
      </c>
    </row>
    <row r="50" spans="1:20" ht="15.75" customHeight="1" thickBot="1" x14ac:dyDescent="0.3">
      <c r="A50" s="108"/>
      <c r="B50" s="108" t="s">
        <v>6</v>
      </c>
      <c r="C50" s="49"/>
      <c r="D50" s="49"/>
      <c r="E50" s="109"/>
      <c r="F50" s="110"/>
      <c r="G50" s="99"/>
      <c r="H50" s="99"/>
      <c r="I50" s="99"/>
      <c r="J50" s="101"/>
      <c r="K50" s="104"/>
      <c r="L50" s="101">
        <v>4.0727653787372589</v>
      </c>
      <c r="M50" s="104">
        <v>4.2755213378412407</v>
      </c>
      <c r="N50" s="104">
        <v>3.9567409353235945</v>
      </c>
      <c r="O50" s="104">
        <v>3.9668444468544948</v>
      </c>
      <c r="P50" s="66"/>
      <c r="Q50" s="67"/>
      <c r="R50" s="67"/>
      <c r="S50" s="67"/>
      <c r="T50" s="67"/>
    </row>
    <row r="51" spans="1:20" ht="15.75" customHeight="1" thickBot="1" x14ac:dyDescent="0.3">
      <c r="A51" s="159" t="s">
        <v>18</v>
      </c>
      <c r="B51" s="26" t="s">
        <v>25</v>
      </c>
      <c r="C51" s="107"/>
      <c r="D51" s="107"/>
      <c r="E51" s="68"/>
      <c r="F51" s="50"/>
      <c r="G51" s="69"/>
      <c r="H51" s="69"/>
      <c r="I51" s="69"/>
      <c r="J51" s="65"/>
      <c r="K51" s="157">
        <v>7.1</v>
      </c>
      <c r="L51" s="103">
        <v>4.0250304884117156</v>
      </c>
      <c r="M51" s="103">
        <v>3.9967708216940991</v>
      </c>
      <c r="N51" s="103">
        <v>3.9842510425193183</v>
      </c>
      <c r="O51" s="103">
        <v>3.9965600168843594</v>
      </c>
      <c r="P51" s="66"/>
      <c r="Q51" s="67"/>
      <c r="R51" s="67"/>
      <c r="S51" s="67"/>
      <c r="T51" s="67"/>
    </row>
    <row r="52" spans="1:20" ht="15.75" customHeight="1" thickBot="1" x14ac:dyDescent="0.3">
      <c r="A52" s="160"/>
      <c r="B52" s="26" t="s">
        <v>26</v>
      </c>
      <c r="C52" s="48"/>
      <c r="D52" s="48"/>
      <c r="E52" s="68"/>
      <c r="F52" s="50"/>
      <c r="G52" s="69"/>
      <c r="H52" s="69"/>
      <c r="I52" s="69"/>
      <c r="J52" s="65"/>
      <c r="K52" s="158"/>
      <c r="L52" s="62">
        <v>4.0250304884117156</v>
      </c>
      <c r="M52" s="62">
        <v>3.9967708216940991</v>
      </c>
      <c r="N52" s="62">
        <v>3.9842510425193183</v>
      </c>
      <c r="O52" s="62">
        <v>3.9965600168843594</v>
      </c>
      <c r="P52" s="66"/>
      <c r="Q52" s="67"/>
      <c r="R52" s="67"/>
      <c r="S52" s="67"/>
      <c r="T52" s="67"/>
    </row>
    <row r="53" spans="1:20" ht="15.75" hidden="1" customHeight="1" thickBot="1" x14ac:dyDescent="0.3">
      <c r="A53" s="160"/>
      <c r="B53" s="26" t="s">
        <v>27</v>
      </c>
      <c r="C53" s="48"/>
      <c r="D53" s="48"/>
      <c r="E53" s="68"/>
      <c r="F53" s="50"/>
      <c r="G53" s="69"/>
      <c r="H53" s="69"/>
      <c r="I53" s="69"/>
      <c r="J53" s="65"/>
      <c r="K53" s="158"/>
      <c r="L53" s="62">
        <v>3.9398197639252288</v>
      </c>
      <c r="M53" s="62">
        <v>4.0387524222993676</v>
      </c>
      <c r="N53" s="62">
        <v>3.9693509259268325</v>
      </c>
      <c r="O53" s="62">
        <v>3.9841434606824606</v>
      </c>
      <c r="P53" s="66"/>
      <c r="Q53" s="67"/>
      <c r="R53" s="67"/>
      <c r="S53" s="67"/>
      <c r="T53" s="67"/>
    </row>
    <row r="54" spans="1:20" ht="15.75" hidden="1" customHeight="1" thickBot="1" x14ac:dyDescent="0.3">
      <c r="A54" s="160"/>
      <c r="B54" s="26" t="s">
        <v>28</v>
      </c>
      <c r="C54" s="106"/>
      <c r="D54" s="106"/>
      <c r="E54" s="105"/>
      <c r="F54" s="107"/>
      <c r="G54" s="98"/>
      <c r="H54" s="98"/>
      <c r="I54" s="98"/>
      <c r="J54" s="100"/>
      <c r="K54" s="158"/>
      <c r="L54" s="103">
        <v>3.9398197639252288</v>
      </c>
      <c r="M54" s="103">
        <v>3.7169141115340096</v>
      </c>
      <c r="N54" s="103">
        <v>4.2839417550317052</v>
      </c>
      <c r="O54" s="103">
        <v>4.0311341971707577</v>
      </c>
      <c r="P54" s="66"/>
      <c r="Q54" s="67"/>
      <c r="R54" s="67"/>
      <c r="S54" s="67"/>
      <c r="T54" s="67"/>
    </row>
    <row r="55" spans="1:20" ht="15.75" customHeight="1" thickBot="1" x14ac:dyDescent="0.3">
      <c r="A55" s="161"/>
      <c r="B55" s="26" t="s">
        <v>6</v>
      </c>
      <c r="C55" s="106"/>
      <c r="D55" s="106"/>
      <c r="E55" s="105"/>
      <c r="F55" s="107"/>
      <c r="G55" s="98"/>
      <c r="H55" s="98"/>
      <c r="I55" s="98"/>
      <c r="J55" s="100"/>
      <c r="K55" s="162"/>
      <c r="L55" s="103">
        <v>4.4807822901839103</v>
      </c>
      <c r="M55" s="103">
        <v>4.1726458522662426</v>
      </c>
      <c r="N55" s="103">
        <v>4.040614235885883</v>
      </c>
      <c r="O55" s="103">
        <v>4.0469965031482644</v>
      </c>
      <c r="P55" s="66"/>
      <c r="Q55" s="67"/>
      <c r="R55" s="67"/>
      <c r="S55" s="67"/>
      <c r="T55" s="67"/>
    </row>
    <row r="56" spans="1:20" ht="15" customHeight="1" thickBot="1" x14ac:dyDescent="0.3">
      <c r="A56" s="159" t="s">
        <v>19</v>
      </c>
      <c r="B56" s="20" t="s">
        <v>25</v>
      </c>
      <c r="C56" s="48">
        <v>27.2</v>
      </c>
      <c r="D56" s="48">
        <v>25.5</v>
      </c>
      <c r="E56" s="186">
        <v>24.9</v>
      </c>
      <c r="F56" s="189">
        <v>31.7</v>
      </c>
      <c r="G56" s="183">
        <v>30.4</v>
      </c>
      <c r="H56" s="183">
        <v>29.4</v>
      </c>
      <c r="I56" s="183">
        <v>38.4</v>
      </c>
      <c r="J56" s="169">
        <v>61.01473933028403</v>
      </c>
      <c r="K56" s="157">
        <v>66.900000000000006</v>
      </c>
      <c r="L56" s="102">
        <v>64.2</v>
      </c>
      <c r="M56" s="102">
        <v>69.795918367346943</v>
      </c>
      <c r="N56" s="102">
        <v>71.220324864639736</v>
      </c>
      <c r="O56" s="102">
        <v>72.673800882285448</v>
      </c>
      <c r="P56" s="70">
        <v>64.413239633789615</v>
      </c>
      <c r="Q56" s="71">
        <v>64.629218125529718</v>
      </c>
      <c r="R56" s="71">
        <v>64.841316486564722</v>
      </c>
      <c r="S56" s="71">
        <v>65.049534716894627</v>
      </c>
      <c r="T56" s="71">
        <v>65.253872816519419</v>
      </c>
    </row>
    <row r="57" spans="1:20" ht="15" customHeight="1" thickBot="1" x14ac:dyDescent="0.3">
      <c r="A57" s="160"/>
      <c r="B57" s="26" t="s">
        <v>26</v>
      </c>
      <c r="C57" s="48"/>
      <c r="D57" s="48"/>
      <c r="E57" s="187"/>
      <c r="F57" s="190"/>
      <c r="G57" s="184"/>
      <c r="H57" s="184"/>
      <c r="I57" s="184"/>
      <c r="J57" s="170"/>
      <c r="K57" s="158"/>
      <c r="L57" s="103">
        <v>64.2</v>
      </c>
      <c r="M57" s="103">
        <v>69.637722722815312</v>
      </c>
      <c r="N57" s="103">
        <v>70.743757635062224</v>
      </c>
      <c r="O57" s="103">
        <v>71.759397535412518</v>
      </c>
      <c r="P57" s="72"/>
      <c r="Q57" s="73"/>
      <c r="R57" s="73"/>
      <c r="S57" s="73"/>
      <c r="T57" s="73"/>
    </row>
    <row r="58" spans="1:20" ht="15" hidden="1" customHeight="1" thickBot="1" x14ac:dyDescent="0.3">
      <c r="A58" s="160"/>
      <c r="B58" s="26" t="s">
        <v>27</v>
      </c>
      <c r="C58" s="48"/>
      <c r="D58" s="48"/>
      <c r="E58" s="187"/>
      <c r="F58" s="190"/>
      <c r="G58" s="184"/>
      <c r="H58" s="184"/>
      <c r="I58" s="184"/>
      <c r="J58" s="170"/>
      <c r="K58" s="158"/>
      <c r="L58" s="103">
        <v>63.999854724974817</v>
      </c>
      <c r="M58" s="103">
        <v>68.160076530612244</v>
      </c>
      <c r="N58" s="103">
        <v>69.551098500624747</v>
      </c>
      <c r="O58" s="103">
        <v>70.970508674106881</v>
      </c>
      <c r="P58" s="74" t="e">
        <f>'[14]Б. вар.'!V83</f>
        <v>#REF!</v>
      </c>
      <c r="Q58" s="75" t="e">
        <f>'[14]Б. вар.'!W83</f>
        <v>#REF!</v>
      </c>
      <c r="R58" s="75" t="e">
        <f>'[14]Б. вар.'!X83</f>
        <v>#REF!</v>
      </c>
      <c r="S58" s="75" t="e">
        <f>'[14]Б. вар.'!Y83</f>
        <v>#REF!</v>
      </c>
      <c r="T58" s="75" t="e">
        <f>'[14]Б. вар.'!Z83</f>
        <v>#REF!</v>
      </c>
    </row>
    <row r="59" spans="1:20" ht="15" hidden="1" customHeight="1" thickBot="1" x14ac:dyDescent="0.3">
      <c r="A59" s="160"/>
      <c r="B59" s="26" t="s">
        <v>28</v>
      </c>
      <c r="C59" s="49"/>
      <c r="D59" s="49"/>
      <c r="E59" s="76"/>
      <c r="F59" s="77"/>
      <c r="G59" s="78"/>
      <c r="H59" s="78"/>
      <c r="I59" s="185"/>
      <c r="J59" s="171"/>
      <c r="K59" s="158"/>
      <c r="L59" s="103">
        <v>63.999854724974817</v>
      </c>
      <c r="M59" s="103">
        <v>68.005588596499337</v>
      </c>
      <c r="N59" s="103">
        <v>69.085700815490455</v>
      </c>
      <c r="O59" s="103">
        <v>70.077536655676283</v>
      </c>
      <c r="P59" s="79"/>
      <c r="Q59" s="75"/>
      <c r="R59" s="74"/>
      <c r="S59" s="75"/>
      <c r="T59" s="79"/>
    </row>
    <row r="60" spans="1:20" ht="15" customHeight="1" thickBot="1" x14ac:dyDescent="0.3">
      <c r="A60" s="161"/>
      <c r="B60" s="27" t="s">
        <v>6</v>
      </c>
      <c r="C60" s="106"/>
      <c r="D60" s="106"/>
      <c r="E60" s="105"/>
      <c r="F60" s="107"/>
      <c r="G60" s="98"/>
      <c r="H60" s="98"/>
      <c r="I60" s="98"/>
      <c r="J60" s="100"/>
      <c r="K60" s="162"/>
      <c r="L60" s="104">
        <v>68.773836389280689</v>
      </c>
      <c r="M60" s="104">
        <v>73.347870639534861</v>
      </c>
      <c r="N60" s="104">
        <v>74.844765958709033</v>
      </c>
      <c r="O60" s="104">
        <v>76.37221016194799</v>
      </c>
      <c r="P60" s="79"/>
      <c r="Q60" s="75"/>
      <c r="R60" s="74"/>
      <c r="S60" s="75"/>
      <c r="T60" s="79"/>
    </row>
    <row r="61" spans="1:20" ht="15" customHeight="1" thickBot="1" x14ac:dyDescent="0.3">
      <c r="A61" s="111" t="s">
        <v>20</v>
      </c>
      <c r="B61" s="83"/>
      <c r="C61" s="112"/>
      <c r="D61" s="112"/>
      <c r="E61" s="113"/>
      <c r="F61" s="112"/>
      <c r="G61" s="112"/>
      <c r="H61" s="112"/>
      <c r="I61" s="114"/>
      <c r="J61" s="115"/>
      <c r="K61" s="116"/>
      <c r="L61" s="114"/>
      <c r="M61" s="85"/>
      <c r="N61" s="84"/>
      <c r="O61" s="81"/>
      <c r="P61" s="82"/>
      <c r="Q61" s="81"/>
      <c r="R61" s="80"/>
      <c r="S61" s="81"/>
      <c r="T61" s="82"/>
    </row>
    <row r="62" spans="1:20" x14ac:dyDescent="0.25">
      <c r="A62" s="117" t="s">
        <v>21</v>
      </c>
      <c r="B62" s="86" t="s">
        <v>39</v>
      </c>
      <c r="C62" s="118">
        <v>143</v>
      </c>
      <c r="D62" s="118">
        <v>142.80000000000001</v>
      </c>
      <c r="E62" s="119">
        <v>142.69999999999999</v>
      </c>
      <c r="F62" s="118">
        <v>142.80000000000001</v>
      </c>
      <c r="G62" s="118">
        <v>142.80000000000001</v>
      </c>
      <c r="H62" s="118">
        <v>143</v>
      </c>
      <c r="I62" s="88">
        <v>143.81966600000001</v>
      </c>
      <c r="J62" s="89">
        <v>146.39352400000001</v>
      </c>
      <c r="K62" s="90">
        <f>'[17]до 2030'!M5</f>
        <v>146.70500000000001</v>
      </c>
      <c r="L62" s="90">
        <f>'[17]до 2030'!N5</f>
        <v>147.03385</v>
      </c>
      <c r="M62" s="90">
        <f>'[17]до 2030'!O5</f>
        <v>147.34950000000001</v>
      </c>
      <c r="N62" s="90">
        <f>'[17]до 2030'!P5</f>
        <v>147.62645000000001</v>
      </c>
      <c r="O62" s="90">
        <f>'[17]до 2030'!Q5</f>
        <v>147.83214999999998</v>
      </c>
      <c r="P62" s="82"/>
      <c r="Q62" s="81"/>
      <c r="R62" s="80"/>
      <c r="S62" s="81"/>
      <c r="T62" s="82"/>
    </row>
    <row r="63" spans="1:20" x14ac:dyDescent="0.25">
      <c r="A63" s="117"/>
      <c r="B63" s="26" t="s">
        <v>38</v>
      </c>
      <c r="C63" s="118"/>
      <c r="D63" s="118"/>
      <c r="E63" s="119"/>
      <c r="F63" s="118"/>
      <c r="G63" s="118"/>
      <c r="H63" s="118"/>
      <c r="I63" s="88"/>
      <c r="J63" s="89"/>
      <c r="K63" s="90">
        <f>'[18]до 2030'!M5</f>
        <v>146.70500000000001</v>
      </c>
      <c r="L63" s="90">
        <f>'[18]до 2030'!N5</f>
        <v>147.03385</v>
      </c>
      <c r="M63" s="90">
        <f>'[18]до 2030'!O5</f>
        <v>147.34950000000001</v>
      </c>
      <c r="N63" s="90">
        <f>'[18]до 2030'!P5</f>
        <v>147.62645000000001</v>
      </c>
      <c r="O63" s="90">
        <f>'[18]до 2030'!Q5</f>
        <v>147.83214999999998</v>
      </c>
      <c r="P63" s="121"/>
      <c r="Q63" s="122"/>
      <c r="R63" s="123"/>
      <c r="S63" s="122"/>
      <c r="T63" s="121"/>
    </row>
    <row r="64" spans="1:20" ht="15.75" customHeight="1" x14ac:dyDescent="0.25">
      <c r="A64" s="117" t="s">
        <v>22</v>
      </c>
      <c r="B64" s="86" t="s">
        <v>39</v>
      </c>
      <c r="C64" s="118">
        <v>90.1</v>
      </c>
      <c r="D64" s="118">
        <v>89.9</v>
      </c>
      <c r="E64" s="119">
        <v>89.5</v>
      </c>
      <c r="F64" s="118">
        <v>89</v>
      </c>
      <c r="G64" s="118">
        <v>88.2</v>
      </c>
      <c r="H64" s="118">
        <v>87.45</v>
      </c>
      <c r="I64" s="88">
        <v>84.638249999999999</v>
      </c>
      <c r="J64" s="89">
        <v>84.835549999999998</v>
      </c>
      <c r="K64" s="90">
        <f>'[17]до 2030'!M6</f>
        <v>83.716999999999999</v>
      </c>
      <c r="L64" s="90">
        <f>'[17]до 2030'!N6</f>
        <v>82.783500000000004</v>
      </c>
      <c r="M64" s="90">
        <f>'[17]до 2030'!O6</f>
        <v>81.932899999999989</v>
      </c>
      <c r="N64" s="90">
        <f>'[17]до 2030'!P6</f>
        <v>81.226350000000011</v>
      </c>
      <c r="O64" s="90">
        <f>'[17]до 2030'!Q6</f>
        <v>80.586500000000001</v>
      </c>
      <c r="P64" s="89">
        <f>'[17]до 2030'!R6</f>
        <v>80.012749999999997</v>
      </c>
      <c r="Q64" s="90">
        <f>'[17]до 2030'!S6</f>
        <v>79.558700000000002</v>
      </c>
      <c r="R64" s="90">
        <f>'[17]до 2030'!T6</f>
        <v>79.232300000000009</v>
      </c>
      <c r="S64" s="90">
        <f>'[17]до 2030'!U6</f>
        <v>79.062649999999991</v>
      </c>
      <c r="T64" s="90">
        <f>'[17]до 2030'!V6</f>
        <v>78.940850000000012</v>
      </c>
    </row>
    <row r="65" spans="1:22" ht="15.75" customHeight="1" thickBot="1" x14ac:dyDescent="0.3">
      <c r="A65" s="117"/>
      <c r="B65" s="86" t="s">
        <v>38</v>
      </c>
      <c r="C65" s="118"/>
      <c r="D65" s="118"/>
      <c r="E65" s="119"/>
      <c r="F65" s="118"/>
      <c r="G65" s="118"/>
      <c r="H65" s="118"/>
      <c r="I65" s="88"/>
      <c r="J65" s="89"/>
      <c r="K65" s="90">
        <f>'[18]до 2030'!M6</f>
        <v>83.716999999999999</v>
      </c>
      <c r="L65" s="90">
        <f>'[18]до 2030'!N6</f>
        <v>82.783504983368331</v>
      </c>
      <c r="M65" s="90">
        <f>'[18]до 2030'!O6</f>
        <v>81.932890863389076</v>
      </c>
      <c r="N65" s="90">
        <f>'[18]до 2030'!P6</f>
        <v>82.218716194082205</v>
      </c>
      <c r="O65" s="90">
        <f>'[18]до 2030'!Q6</f>
        <v>82.556053408564026</v>
      </c>
      <c r="P65" s="88"/>
      <c r="Q65" s="90"/>
      <c r="R65" s="89"/>
      <c r="S65" s="90"/>
      <c r="T65" s="88"/>
    </row>
    <row r="66" spans="1:22" ht="15.75" customHeight="1" thickBot="1" x14ac:dyDescent="0.3">
      <c r="A66" s="117" t="s">
        <v>23</v>
      </c>
      <c r="B66" s="86" t="s">
        <v>39</v>
      </c>
      <c r="C66" s="87">
        <v>26.2</v>
      </c>
      <c r="D66" s="87">
        <v>29.9</v>
      </c>
      <c r="E66" s="120">
        <v>30.4</v>
      </c>
      <c r="F66" s="87">
        <v>30.9</v>
      </c>
      <c r="G66" s="87">
        <v>31.5</v>
      </c>
      <c r="H66" s="87">
        <v>32.1</v>
      </c>
      <c r="I66" s="92">
        <v>34.116550000000004</v>
      </c>
      <c r="J66" s="93">
        <v>35.643300000000004</v>
      </c>
      <c r="K66" s="90">
        <f>'[17]до 2030'!M7</f>
        <v>36.359000000000002</v>
      </c>
      <c r="L66" s="90">
        <f>'[17]до 2030'!N7</f>
        <v>37.102150000000002</v>
      </c>
      <c r="M66" s="90">
        <f>'[17]до 2030'!O7</f>
        <v>37.790199999999999</v>
      </c>
      <c r="N66" s="90">
        <f>'[17]до 2030'!P7</f>
        <v>38.392050000000005</v>
      </c>
      <c r="O66" s="90">
        <f>'[17]до 2030'!Q7</f>
        <v>38.949849999999998</v>
      </c>
      <c r="P66" s="82"/>
      <c r="Q66" s="81"/>
      <c r="R66" s="80"/>
      <c r="S66" s="81"/>
      <c r="T66" s="82"/>
      <c r="V66" s="125"/>
    </row>
    <row r="67" spans="1:22" ht="15.75" customHeight="1" thickBot="1" x14ac:dyDescent="0.3">
      <c r="A67" s="124"/>
      <c r="B67" s="91" t="s">
        <v>38</v>
      </c>
      <c r="C67" s="87"/>
      <c r="D67" s="87"/>
      <c r="E67" s="87"/>
      <c r="F67" s="87"/>
      <c r="G67" s="87"/>
      <c r="H67" s="87"/>
      <c r="I67" s="92"/>
      <c r="J67" s="92"/>
      <c r="K67" s="94">
        <f>'[18]до 2030'!M7</f>
        <v>36.359000000000002</v>
      </c>
      <c r="L67" s="94">
        <f>'[18]до 2030'!N7</f>
        <v>37.10214641052815</v>
      </c>
      <c r="M67" s="94">
        <f>'[18]до 2030'!O7</f>
        <v>37.790173091243382</v>
      </c>
      <c r="N67" s="94">
        <f>'[18]до 2030'!P7</f>
        <v>37.399672280686602</v>
      </c>
      <c r="O67" s="94">
        <f>'[18]до 2030'!Q7</f>
        <v>36.980271460489455</v>
      </c>
      <c r="P67" s="121"/>
      <c r="Q67" s="121"/>
      <c r="R67" s="121"/>
      <c r="S67" s="121"/>
      <c r="T67" s="121"/>
    </row>
    <row r="69" spans="1:22" x14ac:dyDescent="0.25">
      <c r="L69" s="95"/>
    </row>
    <row r="70" spans="1:22" x14ac:dyDescent="0.25">
      <c r="L70" s="96"/>
    </row>
    <row r="71" spans="1:22" x14ac:dyDescent="0.25">
      <c r="L71" s="97"/>
    </row>
  </sheetData>
  <mergeCells count="81">
    <mergeCell ref="I56:I59"/>
    <mergeCell ref="J56:J59"/>
    <mergeCell ref="E56:E58"/>
    <mergeCell ref="F56:F58"/>
    <mergeCell ref="G56:G58"/>
    <mergeCell ref="H56:H58"/>
    <mergeCell ref="A56:A60"/>
    <mergeCell ref="K56:K60"/>
    <mergeCell ref="I42:I44"/>
    <mergeCell ref="J42:J44"/>
    <mergeCell ref="K42:K44"/>
    <mergeCell ref="E46:E49"/>
    <mergeCell ref="F46:F49"/>
    <mergeCell ref="G46:G49"/>
    <mergeCell ref="H46:H49"/>
    <mergeCell ref="K51:K55"/>
    <mergeCell ref="A51:A55"/>
    <mergeCell ref="I46:I49"/>
    <mergeCell ref="J46:J49"/>
    <mergeCell ref="A47:A49"/>
    <mergeCell ref="K47:K49"/>
    <mergeCell ref="A42:A44"/>
    <mergeCell ref="I39:I41"/>
    <mergeCell ref="J39:J41"/>
    <mergeCell ref="K39:K41"/>
    <mergeCell ref="E42:E44"/>
    <mergeCell ref="F42:F44"/>
    <mergeCell ref="G42:G44"/>
    <mergeCell ref="H42:H44"/>
    <mergeCell ref="A39:A41"/>
    <mergeCell ref="E39:E41"/>
    <mergeCell ref="F39:F41"/>
    <mergeCell ref="G39:G41"/>
    <mergeCell ref="H39:H41"/>
    <mergeCell ref="I33:I35"/>
    <mergeCell ref="J33:J35"/>
    <mergeCell ref="K33:K35"/>
    <mergeCell ref="A36:A38"/>
    <mergeCell ref="E36:E38"/>
    <mergeCell ref="F36:F38"/>
    <mergeCell ref="G36:G38"/>
    <mergeCell ref="H36:H38"/>
    <mergeCell ref="A33:A35"/>
    <mergeCell ref="E33:E35"/>
    <mergeCell ref="F33:F35"/>
    <mergeCell ref="G33:G35"/>
    <mergeCell ref="H33:H35"/>
    <mergeCell ref="I36:I38"/>
    <mergeCell ref="K36:K38"/>
    <mergeCell ref="J36:J38"/>
    <mergeCell ref="A7:A8"/>
    <mergeCell ref="E7:E8"/>
    <mergeCell ref="F7:F8"/>
    <mergeCell ref="G7:G8"/>
    <mergeCell ref="H7:H8"/>
    <mergeCell ref="I7:I8"/>
    <mergeCell ref="J7:J8"/>
    <mergeCell ref="K7:K8"/>
    <mergeCell ref="E22:E24"/>
    <mergeCell ref="F22:F24"/>
    <mergeCell ref="G22:G24"/>
    <mergeCell ref="H22:H24"/>
    <mergeCell ref="I22:I24"/>
    <mergeCell ref="J22:J24"/>
    <mergeCell ref="A2:O2"/>
    <mergeCell ref="B4:B5"/>
    <mergeCell ref="E5:J5"/>
    <mergeCell ref="L5:O5"/>
    <mergeCell ref="S5:T5"/>
    <mergeCell ref="A22:A24"/>
    <mergeCell ref="K22:K24"/>
    <mergeCell ref="A25:A29"/>
    <mergeCell ref="K25:K29"/>
    <mergeCell ref="K30:K32"/>
    <mergeCell ref="I25:I27"/>
    <mergeCell ref="J25:J27"/>
    <mergeCell ref="A30:A32"/>
    <mergeCell ref="E25:E27"/>
    <mergeCell ref="F25:F27"/>
    <mergeCell ref="G25:G27"/>
    <mergeCell ref="H25:H27"/>
  </mergeCells>
  <printOptions horizontalCentered="1"/>
  <pageMargins left="0.19685039370078741" right="0.19685039370078741" top="0.39370078740157483" bottom="0.39370078740157483" header="0" footer="0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Condition_отправка</vt:lpstr>
      <vt:lpstr>Condition_отправка!Область_печати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Жевнов Евгений Павлович</dc:creator>
  <cp:lastModifiedBy>Жевнов Евгений Павлович</cp:lastModifiedBy>
  <cp:lastPrinted>2017-04-11T06:14:29Z</cp:lastPrinted>
  <dcterms:created xsi:type="dcterms:W3CDTF">2017-03-06T14:37:27Z</dcterms:created>
  <dcterms:modified xsi:type="dcterms:W3CDTF">2017-04-14T09:24:54Z</dcterms:modified>
</cp:coreProperties>
</file>